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E31" i="8" l="1"/>
  <c r="G32" i="8"/>
  <c r="F31" i="8"/>
  <c r="F24" i="8"/>
  <c r="E24" i="8"/>
  <c r="G59" i="8"/>
  <c r="G37" i="8"/>
  <c r="G38" i="8"/>
  <c r="G39" i="8"/>
  <c r="G40" i="8"/>
  <c r="G35" i="8"/>
  <c r="D4" i="8"/>
  <c r="D46" i="8"/>
  <c r="C33" i="8"/>
  <c r="C32" i="8"/>
  <c r="H44" i="8"/>
  <c r="H40" i="8"/>
  <c r="H39" i="8"/>
  <c r="H38" i="8"/>
  <c r="H37" i="8"/>
  <c r="E29" i="8"/>
  <c r="E28" i="8"/>
  <c r="E26" i="8"/>
  <c r="E25" i="8"/>
  <c r="E23" i="8"/>
  <c r="E22" i="8"/>
  <c r="E20" i="8"/>
  <c r="E19" i="8"/>
  <c r="E17" i="8"/>
  <c r="E16" i="8"/>
  <c r="F33" i="8"/>
  <c r="G33" i="8"/>
  <c r="F29" i="8"/>
  <c r="F28" i="8"/>
  <c r="F26" i="8"/>
  <c r="F25" i="8"/>
  <c r="F23" i="8"/>
  <c r="F22" i="8"/>
  <c r="F20" i="8"/>
  <c r="F19" i="8"/>
  <c r="F17" i="8"/>
  <c r="F16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F14" i="8"/>
  <c r="G14" i="8"/>
  <c r="F13" i="8"/>
  <c r="G13" i="8"/>
  <c r="G12" i="8"/>
  <c r="E14" i="8"/>
  <c r="E13" i="8"/>
  <c r="G8" i="8"/>
  <c r="G10" i="8"/>
  <c r="G9" i="8"/>
  <c r="F8" i="8"/>
  <c r="F10" i="8"/>
  <c r="F9" i="8"/>
  <c r="E8" i="8"/>
  <c r="E10" i="8"/>
  <c r="E9" i="8"/>
  <c r="C8" i="8"/>
  <c r="C10" i="8"/>
  <c r="C9" i="8"/>
  <c r="C29" i="8"/>
  <c r="C28" i="8"/>
  <c r="C26" i="8"/>
  <c r="C25" i="8"/>
  <c r="C23" i="8"/>
  <c r="C22" i="8"/>
  <c r="C20" i="8"/>
  <c r="C19" i="8"/>
  <c r="C17" i="8"/>
  <c r="C16" i="8"/>
  <c r="C14" i="8"/>
  <c r="C13" i="8"/>
  <c r="F32" i="8"/>
  <c r="E33" i="8"/>
  <c r="E32" i="8"/>
  <c r="G31" i="8"/>
  <c r="E35" i="8"/>
  <c r="F35" i="8"/>
  <c r="H35" i="8"/>
  <c r="D29" i="8"/>
  <c r="D28" i="8"/>
  <c r="D26" i="8"/>
  <c r="D25" i="8"/>
  <c r="D23" i="8"/>
  <c r="D22" i="8"/>
  <c r="D20" i="8"/>
  <c r="D19" i="8"/>
  <c r="D17" i="8"/>
  <c r="D16" i="8"/>
  <c r="D14" i="8"/>
  <c r="D13" i="8"/>
  <c r="D10" i="8"/>
  <c r="D9" i="8"/>
  <c r="H32" i="8"/>
  <c r="H43" i="8"/>
  <c r="H48" i="8"/>
  <c r="H8" i="8"/>
  <c r="H33" i="8"/>
  <c r="H49" i="8"/>
  <c r="H47" i="8"/>
  <c r="G41" i="8"/>
  <c r="F41" i="8"/>
  <c r="E41" i="8"/>
  <c r="E45" i="8"/>
  <c r="F45" i="8"/>
  <c r="G45" i="8"/>
  <c r="H46" i="8"/>
  <c r="H31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<sst xmlns="http://schemas.openxmlformats.org/spreadsheetml/2006/main" count="186" uniqueCount="158">
  <si>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</si>
  <si>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</si>
  <si>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</si>
  <si>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</si>
  <si>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</si>
  <si>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</si>
  <si>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</si>
  <si>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</si>
  <si>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</si>
  <si>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</si>
  <si>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</si>
  <si>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</si>
  <si>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</si>
  <si>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</si>
  <si>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</si>
  <si>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</si>
  <si>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</si>
  <si>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</si>
  <si>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</si>
  <si>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</si>
  <si>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</si>
  <si>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</si>
  <si>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</si>
  <si>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</si>
  <si>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</si>
  <si>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</si>
  <si>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</si>
  <si>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</si>
  <si>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</si>
  <si>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</si>
  <si>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</si>
  <si>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</si>
  <si>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</si>
  <si>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</si>
  <si>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</si>
  <si>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</si>
  <si>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</si>
  <si>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</si>
  <si>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</si>
  <si>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</si>
  <si>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</si>
  <si>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</si>
  <si>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</si>
  <si>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</si>
  <si>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</si>
  <si>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</si>
  <si>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</si>
  <si>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</si>
  <si>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</si>
  <si>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</si>
  <si>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</si>
  <si>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</si>
  <si>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</si>
  <si>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</si>
  <si>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</si>
  <si>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</si>
  <si>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</si>
  <si>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</si>
  <si>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</si>
  <si>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</si>
  <si>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</si>
  <si>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</si>
  <si>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</si>
  <si>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</si>
  <si>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</si>
  <si>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</si>
  <si>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</si>
  <si>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</si>
  <si>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</si>
  <si>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</si>
  <si>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</si>
  <si>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</si>
  <si>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</si>
  <si>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</si>
  <si>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</si>
  <si>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ИСП.</t>
  </si>
  <si>
    <t>Произв. отдел - 222-03-88</t>
  </si>
  <si>
    <t>Санитар. отдел -222- 21- 60</t>
  </si>
  <si>
    <t>1.4 Сан. Обслуж. м/проводов</t>
  </si>
  <si>
    <t>9.</t>
  </si>
  <si>
    <t>Договор управления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</si>
  <si>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</si>
  <si>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</si>
  <si>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</si>
  <si>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</si>
  <si>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</si>
  <si>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</si>
  <si>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</si>
  <si>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</si>
  <si>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</si>
  <si>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</si>
  <si>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</si>
  <si>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</si>
  <si>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</si>
  <si>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</si>
  <si>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</si>
  <si>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</si>
  <si>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</si>
  <si>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4.</t>
  </si>
  <si>
    <t>1.Сведения об Управляющей компании Ленинского района - 1</t>
  </si>
  <si>
    <t xml:space="preserve"> ООО "Управляющая компания Ленинского района -1"</t>
  </si>
  <si>
    <t>серия 25 № 002827459 от 30 июля 2007 года</t>
  </si>
  <si>
    <t xml:space="preserve"> ООО "Комфорт"</t>
  </si>
  <si>
    <t>Кр. Знамени, 96</t>
  </si>
  <si>
    <t>2-222-016</t>
  </si>
  <si>
    <t>5 подъездов</t>
  </si>
  <si>
    <t>5 лифтов</t>
  </si>
  <si>
    <t>5 м/проводов</t>
  </si>
  <si>
    <t>Ленинского района - 1"</t>
  </si>
  <si>
    <t>№ 50 по ул. Льва Толстого</t>
  </si>
  <si>
    <t>ул. Тунгусская,8</t>
  </si>
  <si>
    <t>количество проживающих</t>
  </si>
  <si>
    <t>итого по дому:</t>
  </si>
  <si>
    <t>Прочие работы и услуги</t>
  </si>
  <si>
    <t>150 руб/мес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</si>
  <si>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</si>
  <si>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</si>
  <si>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</si>
  <si>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</si>
  <si>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</si>
  <si>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</si>
  <si>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 Реклама в лифтах</t>
  </si>
  <si>
    <t xml:space="preserve"> расшифровка статьи "содержание жилья" по видам услуг</t>
  </si>
  <si>
    <t>Всего: 2842,4 кв.м.</t>
  </si>
  <si>
    <t>3.Коммунальные услуги, всего:</t>
  </si>
  <si>
    <t xml:space="preserve">в том числе: </t>
  </si>
  <si>
    <t>ХВС на обслуживание ОИ МКД</t>
  </si>
  <si>
    <t>ГВС на обслуживание ОИ МКД</t>
  </si>
  <si>
    <t>эл.энергия на обслуживание ОИ МКД</t>
  </si>
  <si>
    <t>отведение сточных вод</t>
  </si>
  <si>
    <t xml:space="preserve"> начисления и фактическое поступление средств по статьям затрат за 2018 г.(тыс.р.)</t>
  </si>
  <si>
    <t>Комфорт</t>
  </si>
  <si>
    <t>1 компл</t>
  </si>
  <si>
    <t xml:space="preserve">                       Отчет ООО "Управляющей компании Ленинского района -1"  за 2019 г.</t>
  </si>
  <si>
    <t>ООО " Территория"</t>
  </si>
  <si>
    <t>10504,7 кв.м</t>
  </si>
  <si>
    <t xml:space="preserve">                                                                                   481 чел.</t>
  </si>
  <si>
    <t>1.Отчет об исполнении договора управления за 2019 г.(тыс.р.)</t>
  </si>
  <si>
    <t>переходящие остатки д/ср-в на начало 01.01. 2019 г.</t>
  </si>
  <si>
    <t>переходящие остатки д/ср-в на конец  2019 г.</t>
  </si>
  <si>
    <t>3. Перечень работ, выполненных по статье " текущий ремонт"  в 2019 году.</t>
  </si>
  <si>
    <t>Уплотнение гравия на детской площадке</t>
  </si>
  <si>
    <t>09.19г</t>
  </si>
  <si>
    <t>Персонал</t>
  </si>
  <si>
    <t>Обслуживание и содержание детской площадки</t>
  </si>
  <si>
    <t>Засыпка гравием на детской площадке</t>
  </si>
  <si>
    <t>10.19г</t>
  </si>
  <si>
    <t xml:space="preserve">Обязательное страхование лифтов </t>
  </si>
  <si>
    <t>04.19г</t>
  </si>
  <si>
    <t xml:space="preserve">5 шт. </t>
  </si>
  <si>
    <t>Ресогарантия</t>
  </si>
  <si>
    <t>План по статье "текущий ремонт" на 2020 год.</t>
  </si>
  <si>
    <t>Предложение Управляющей компании:  ремонт системы эл. снабжения,косметич. ремонт подъездов. Для выполнения предложенных работ необходим протокол общего собрания.</t>
  </si>
  <si>
    <t>Экономич. отдел - 220 -50- 87</t>
  </si>
  <si>
    <t>сумма снижения в рублях.</t>
  </si>
  <si>
    <t>Тяптин Андрей Александрович</t>
  </si>
  <si>
    <t>А.А. Тяптин</t>
  </si>
  <si>
    <t xml:space="preserve">исх. №     40  / 02        от  17 . 02 .2020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</si>
</sst>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0" fillId="0" borderId="5" xfId="0" applyBorder="1" applyAlignment="1"/>
    <xf numFmtId="0" fontId="0" fillId="0" borderId="8" xfId="0" applyBorder="1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5" fillId="0" borderId="1" xfId="0" applyFont="1" applyBorder="1"/>
    <xf numFmtId="0" fontId="9" fillId="0" borderId="2" xfId="0" applyFont="1" applyFill="1" applyBorder="1" applyAlignment="1"/>
    <xf numFmtId="0" fontId="4" fillId="0" borderId="7" xfId="0" applyFont="1" applyBorder="1" applyAlignment="1"/>
    <xf numFmtId="2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Border="1"/>
    <xf numFmtId="2" fontId="3" fillId="0" borderId="7" xfId="0" applyNumberFormat="1" applyFont="1" applyBorder="1"/>
    <xf numFmtId="2" fontId="3" fillId="0" borderId="2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left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12" fillId="0" borderId="0" xfId="0" applyNumberFormat="1" applyFont="1"/>
    <xf numFmtId="2" fontId="3" fillId="0" borderId="0" xfId="0" applyNumberFormat="1" applyFont="1" applyAlignment="1">
      <alignment horizontal="center"/>
    </xf>
    <xf numFmtId="2" fontId="6" fillId="0" borderId="0" xfId="0" applyNumberFormat="1" applyFont="1"/>
    <xf numFmtId="2" fontId="0" fillId="0" borderId="0" xfId="0" applyNumberFormat="1"/>
    <xf numFmtId="2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6" fillId="0" borderId="0" xfId="0" applyNumberFormat="1" applyFont="1" applyBorder="1" applyAlignment="1"/>
    <xf numFmtId="2" fontId="0" fillId="0" borderId="0" xfId="0" applyNumberFormat="1" applyBorder="1" applyAlignment="1"/>
    <xf numFmtId="2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/>
    <xf numFmtId="2" fontId="6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4" fontId="15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7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7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1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2" fontId="9" fillId="0" borderId="2" xfId="0" applyNumberFormat="1" applyFont="1" applyBorder="1" applyAlignment="1"/>
    <xf numFmtId="2" fontId="9" fillId="0" borderId="7" xfId="0" applyNumberFormat="1" applyFont="1" applyBorder="1" applyAlignment="1"/>
    <xf numFmtId="2" fontId="3" fillId="0" borderId="2" xfId="0" applyNumberFormat="1" applyFont="1" applyBorder="1" applyAlignment="1"/>
    <xf numFmtId="2" fontId="3" fillId="0" borderId="7" xfId="0" applyNumberFormat="1" applyFont="1" applyBorder="1" applyAlignment="1"/>
    <xf numFmtId="2" fontId="6" fillId="0" borderId="2" xfId="0" applyNumberFormat="1" applyFont="1" applyBorder="1" applyAlignment="1"/>
    <xf numFmtId="2" fontId="0" fillId="0" borderId="6" xfId="0" applyNumberFormat="1" applyBorder="1" applyAlignment="1"/>
    <xf numFmtId="2" fontId="0" fillId="0" borderId="7" xfId="0" applyNumberFormat="1" applyBorder="1" applyAlignment="1"/>
    <xf numFmtId="2" fontId="6" fillId="0" borderId="2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9" fillId="0" borderId="2" xfId="0" applyNumberFormat="1" applyFont="1" applyFill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2" fontId="9" fillId="2" borderId="6" xfId="0" applyNumberFormat="1" applyFont="1" applyFill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left"/>
    </xf>
    <xf numFmtId="2" fontId="0" fillId="0" borderId="7" xfId="0" applyNumberFormat="1" applyBorder="1" applyAlignment="1">
      <alignment horizontal="left"/>
    </xf>
    <xf numFmtId="2" fontId="9" fillId="2" borderId="7" xfId="0" applyNumberFormat="1" applyFon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2" fontId="3" fillId="0" borderId="7" xfId="0" applyNumberFormat="1" applyFont="1" applyFill="1" applyBorder="1" applyAlignment="1">
      <alignment horizontal="left" wrapText="1"/>
    </xf>
    <xf numFmtId="2" fontId="3" fillId="0" borderId="7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wrapText="1"/>
    </xf>
    <xf numFmtId="2" fontId="3" fillId="0" borderId="10" xfId="0" applyNumberFormat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E7" sqref="E7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3" t="s">
        <v>109</v>
      </c>
    </row>
    <row r="4" spans="1:4" ht="14.25" customHeight="1" x14ac:dyDescent="0.25">
      <c r="A4" s="91" t="s">
        <v>157</v>
      </c>
      <c r="B4" s="92"/>
      <c r="C4" s="92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99</v>
      </c>
      <c r="C6" s="21"/>
    </row>
    <row r="7" spans="1:4" s="22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6" t="s">
        <v>100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0" t="s">
        <v>155</v>
      </c>
      <c r="D9" s="101"/>
    </row>
    <row r="10" spans="1:4" s="3" customFormat="1" ht="24" customHeight="1" x14ac:dyDescent="0.25">
      <c r="A10" s="12" t="s">
        <v>2</v>
      </c>
      <c r="B10" s="15" t="s">
        <v>13</v>
      </c>
      <c r="C10" s="102" t="s">
        <v>101</v>
      </c>
      <c r="D10" s="103"/>
    </row>
    <row r="11" spans="1:4" s="3" customFormat="1" ht="15" customHeight="1" x14ac:dyDescent="0.25">
      <c r="A11" s="12" t="s">
        <v>3</v>
      </c>
      <c r="B11" s="13" t="s">
        <v>14</v>
      </c>
      <c r="C11" s="100" t="s">
        <v>15</v>
      </c>
      <c r="D11" s="101"/>
    </row>
    <row r="12" spans="1:4" s="3" customFormat="1" ht="15" customHeight="1" x14ac:dyDescent="0.25">
      <c r="A12" s="45" t="s">
        <v>4</v>
      </c>
      <c r="B12" s="46" t="s">
        <v>83</v>
      </c>
      <c r="C12" s="41" t="s">
        <v>84</v>
      </c>
      <c r="D12" s="42" t="s">
        <v>85</v>
      </c>
    </row>
    <row r="13" spans="1:4" s="3" customFormat="1" ht="15" customHeight="1" x14ac:dyDescent="0.25">
      <c r="A13" s="47"/>
      <c r="B13" s="44"/>
      <c r="C13" s="41" t="s">
        <v>86</v>
      </c>
      <c r="D13" s="42" t="s">
        <v>87</v>
      </c>
    </row>
    <row r="14" spans="1:4" s="3" customFormat="1" ht="15" customHeight="1" x14ac:dyDescent="0.25">
      <c r="A14" s="47"/>
      <c r="B14" s="44"/>
      <c r="C14" s="41" t="s">
        <v>88</v>
      </c>
      <c r="D14" s="42" t="s">
        <v>89</v>
      </c>
    </row>
    <row r="15" spans="1:4" s="3" customFormat="1" ht="15" customHeight="1" x14ac:dyDescent="0.25">
      <c r="A15" s="47"/>
      <c r="B15" s="44"/>
      <c r="C15" s="41" t="s">
        <v>90</v>
      </c>
      <c r="D15" s="42" t="s">
        <v>92</v>
      </c>
    </row>
    <row r="16" spans="1:4" s="3" customFormat="1" ht="15" customHeight="1" x14ac:dyDescent="0.25">
      <c r="A16" s="47"/>
      <c r="B16" s="44"/>
      <c r="C16" s="41" t="s">
        <v>91</v>
      </c>
      <c r="D16" s="59" t="s">
        <v>85</v>
      </c>
    </row>
    <row r="17" spans="1:4" s="3" customFormat="1" ht="15" customHeight="1" x14ac:dyDescent="0.25">
      <c r="A17" s="47"/>
      <c r="B17" s="44"/>
      <c r="C17" s="41" t="s">
        <v>93</v>
      </c>
      <c r="D17" s="42" t="s">
        <v>94</v>
      </c>
    </row>
    <row r="18" spans="1:4" s="3" customFormat="1" ht="15" customHeight="1" x14ac:dyDescent="0.25">
      <c r="A18" s="48"/>
      <c r="B18" s="43"/>
      <c r="C18" s="41" t="s">
        <v>95</v>
      </c>
      <c r="D18" s="42" t="s">
        <v>96</v>
      </c>
    </row>
    <row r="19" spans="1:4" s="3" customFormat="1" ht="14.25" customHeight="1" x14ac:dyDescent="0.25">
      <c r="A19" s="12" t="s">
        <v>5</v>
      </c>
      <c r="B19" s="13" t="s">
        <v>16</v>
      </c>
      <c r="C19" s="104" t="s">
        <v>97</v>
      </c>
      <c r="D19" s="105"/>
    </row>
    <row r="20" spans="1:4" s="3" customFormat="1" x14ac:dyDescent="0.25">
      <c r="A20" s="12" t="s">
        <v>6</v>
      </c>
      <c r="B20" s="13" t="s">
        <v>17</v>
      </c>
      <c r="C20" s="106" t="s">
        <v>55</v>
      </c>
      <c r="D20" s="107"/>
    </row>
    <row r="21" spans="1:4" s="3" customFormat="1" ht="16.5" customHeight="1" x14ac:dyDescent="0.25">
      <c r="A21" s="12" t="s">
        <v>7</v>
      </c>
      <c r="B21" s="13" t="s">
        <v>18</v>
      </c>
      <c r="C21" s="102" t="s">
        <v>19</v>
      </c>
      <c r="D21" s="103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20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08" t="s">
        <v>26</v>
      </c>
      <c r="B26" s="109"/>
      <c r="C26" s="109"/>
      <c r="D26" s="110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134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ht="12.75" customHeight="1" x14ac:dyDescent="0.25">
      <c r="A30" s="7">
        <v>1</v>
      </c>
      <c r="B30" s="6" t="s">
        <v>102</v>
      </c>
      <c r="C30" s="6" t="s">
        <v>103</v>
      </c>
      <c r="D30" s="10" t="s">
        <v>104</v>
      </c>
    </row>
    <row r="31" spans="1:4" x14ac:dyDescent="0.25">
      <c r="A31" s="20" t="s">
        <v>43</v>
      </c>
      <c r="B31" s="19"/>
      <c r="C31" s="19"/>
      <c r="D31" s="19"/>
    </row>
    <row r="32" spans="1:4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110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97">
        <v>1981</v>
      </c>
      <c r="D40" s="98"/>
    </row>
    <row r="41" spans="1:4" x14ac:dyDescent="0.25">
      <c r="A41" s="7">
        <v>2</v>
      </c>
      <c r="B41" s="6" t="s">
        <v>37</v>
      </c>
      <c r="C41" s="97" t="s">
        <v>81</v>
      </c>
      <c r="D41" s="98"/>
    </row>
    <row r="42" spans="1:4" ht="15" customHeight="1" x14ac:dyDescent="0.25">
      <c r="A42" s="7">
        <v>3</v>
      </c>
      <c r="B42" s="6" t="s">
        <v>38</v>
      </c>
      <c r="C42" s="97" t="s">
        <v>105</v>
      </c>
      <c r="D42" s="99"/>
    </row>
    <row r="43" spans="1:4" x14ac:dyDescent="0.25">
      <c r="A43" s="7">
        <v>4</v>
      </c>
      <c r="B43" s="6" t="s">
        <v>36</v>
      </c>
      <c r="C43" s="97" t="s">
        <v>106</v>
      </c>
      <c r="D43" s="99"/>
    </row>
    <row r="44" spans="1:4" x14ac:dyDescent="0.25">
      <c r="A44" s="7">
        <v>5</v>
      </c>
      <c r="B44" s="6" t="s">
        <v>39</v>
      </c>
      <c r="C44" s="97" t="s">
        <v>107</v>
      </c>
      <c r="D44" s="99"/>
    </row>
    <row r="45" spans="1:4" x14ac:dyDescent="0.25">
      <c r="A45" s="7">
        <v>6</v>
      </c>
      <c r="B45" s="6" t="s">
        <v>40</v>
      </c>
      <c r="C45" s="97" t="s">
        <v>135</v>
      </c>
      <c r="D45" s="98"/>
    </row>
    <row r="46" spans="1:4" ht="15" customHeight="1" x14ac:dyDescent="0.25">
      <c r="A46" s="7">
        <v>7</v>
      </c>
      <c r="B46" s="6" t="s">
        <v>41</v>
      </c>
      <c r="C46" s="97" t="s">
        <v>56</v>
      </c>
      <c r="D46" s="98"/>
    </row>
    <row r="47" spans="1:4" x14ac:dyDescent="0.25">
      <c r="A47" s="7">
        <v>8</v>
      </c>
      <c r="B47" s="6" t="s">
        <v>42</v>
      </c>
      <c r="C47" s="97" t="s">
        <v>123</v>
      </c>
      <c r="D47" s="98"/>
    </row>
    <row r="48" spans="1:4" x14ac:dyDescent="0.25">
      <c r="A48" s="7">
        <v>9</v>
      </c>
      <c r="B48" s="6" t="s">
        <v>111</v>
      </c>
      <c r="C48" s="93" t="s">
        <v>136</v>
      </c>
      <c r="D48" s="94"/>
    </row>
    <row r="49" spans="1:4" x14ac:dyDescent="0.25">
      <c r="A49" s="52" t="s">
        <v>79</v>
      </c>
      <c r="B49" s="52" t="s">
        <v>80</v>
      </c>
      <c r="C49" s="95">
        <v>39448</v>
      </c>
      <c r="D49" s="9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42:D42"/>
    <mergeCell ref="C43:D43"/>
    <mergeCell ref="A4:C4"/>
    <mergeCell ref="C48:D48"/>
    <mergeCell ref="C49:D49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65" workbookViewId="0">
      <selection activeCell="A49" sqref="A49:H85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32" customWidth="1"/>
    <col min="4" max="4" width="8.28515625" customWidth="1"/>
    <col min="5" max="5" width="9" customWidth="1"/>
    <col min="6" max="6" width="9.7109375" customWidth="1"/>
    <col min="7" max="7" width="8.5703125" customWidth="1"/>
    <col min="8" max="8" width="11" customWidth="1"/>
  </cols>
  <sheetData>
    <row r="1" spans="1:8" x14ac:dyDescent="0.25">
      <c r="A1" s="4" t="s">
        <v>117</v>
      </c>
      <c r="B1"/>
      <c r="C1" s="33"/>
      <c r="D1" s="33"/>
    </row>
    <row r="2" spans="1:8" ht="13.5" customHeight="1" x14ac:dyDescent="0.25">
      <c r="A2" s="4" t="s">
        <v>137</v>
      </c>
      <c r="B2"/>
      <c r="C2" s="33"/>
      <c r="D2" s="33"/>
    </row>
    <row r="3" spans="1:8" ht="56.25" customHeight="1" x14ac:dyDescent="0.25">
      <c r="A3" s="53" t="s">
        <v>62</v>
      </c>
      <c r="B3" s="54"/>
      <c r="C3" s="34" t="s">
        <v>63</v>
      </c>
      <c r="D3" s="31" t="s">
        <v>64</v>
      </c>
      <c r="E3" s="31" t="s">
        <v>65</v>
      </c>
      <c r="F3" s="31" t="s">
        <v>66</v>
      </c>
      <c r="G3" s="35" t="s">
        <v>67</v>
      </c>
      <c r="H3" s="31" t="s">
        <v>68</v>
      </c>
    </row>
    <row r="4" spans="1:8" ht="21" customHeight="1" x14ac:dyDescent="0.25">
      <c r="A4" s="140" t="s">
        <v>138</v>
      </c>
      <c r="B4" s="141"/>
      <c r="C4" s="34"/>
      <c r="D4" s="31">
        <f>D5+D6</f>
        <v>-757.06000000000017</v>
      </c>
      <c r="E4" s="31"/>
      <c r="F4" s="31"/>
      <c r="G4" s="35"/>
      <c r="H4" s="31"/>
    </row>
    <row r="5" spans="1:8" ht="15.75" customHeight="1" x14ac:dyDescent="0.25">
      <c r="A5" s="53" t="s">
        <v>118</v>
      </c>
      <c r="B5" s="54"/>
      <c r="C5" s="34"/>
      <c r="D5" s="31">
        <v>439.07</v>
      </c>
      <c r="E5" s="31"/>
      <c r="F5" s="31"/>
      <c r="G5" s="35"/>
      <c r="H5" s="31"/>
    </row>
    <row r="6" spans="1:8" ht="13.5" customHeight="1" x14ac:dyDescent="0.25">
      <c r="A6" s="53" t="s">
        <v>119</v>
      </c>
      <c r="B6" s="54"/>
      <c r="C6" s="34"/>
      <c r="D6" s="31">
        <v>-1196.1300000000001</v>
      </c>
      <c r="E6" s="31"/>
      <c r="F6" s="31"/>
      <c r="G6" s="35"/>
      <c r="H6" s="31"/>
    </row>
    <row r="7" spans="1:8" ht="12.75" customHeight="1" x14ac:dyDescent="0.25">
      <c r="A7" s="112" t="s">
        <v>130</v>
      </c>
      <c r="B7" s="113"/>
      <c r="C7" s="113"/>
      <c r="D7" s="113"/>
      <c r="E7" s="113"/>
      <c r="F7" s="113"/>
      <c r="G7" s="113"/>
      <c r="H7" s="114"/>
    </row>
    <row r="8" spans="1:8" ht="17.25" customHeight="1" x14ac:dyDescent="0.25">
      <c r="A8" s="144" t="s">
        <v>69</v>
      </c>
      <c r="B8" s="125"/>
      <c r="C8" s="60">
        <f>C12+C15+C18+C21+C24+C27</f>
        <v>21.490000000000002</v>
      </c>
      <c r="D8" s="56">
        <v>-1085.18</v>
      </c>
      <c r="E8" s="56">
        <f>E12+E15+E18+E21+E24+E27</f>
        <v>2704.4399999999996</v>
      </c>
      <c r="F8" s="56">
        <f t="shared" ref="F8:G8" si="0">F12+F15+F18+F21+F24+F27</f>
        <v>2592.04</v>
      </c>
      <c r="G8" s="56">
        <f t="shared" si="0"/>
        <v>2592.04</v>
      </c>
      <c r="H8" s="57">
        <f>F8-E8+D8</f>
        <v>-1197.5799999999997</v>
      </c>
    </row>
    <row r="9" spans="1:8" x14ac:dyDescent="0.25">
      <c r="A9" s="61" t="s">
        <v>70</v>
      </c>
      <c r="B9" s="62"/>
      <c r="C9" s="57">
        <f>C8-C10</f>
        <v>19.341000000000001</v>
      </c>
      <c r="D9" s="57">
        <f>D8-D10</f>
        <v>-976.66200000000003</v>
      </c>
      <c r="E9" s="57">
        <f>E8-E10</f>
        <v>2433.9959999999996</v>
      </c>
      <c r="F9" s="57">
        <f t="shared" ref="F9:G9" si="1">F8-F10</f>
        <v>2332.8359999999998</v>
      </c>
      <c r="G9" s="57">
        <f t="shared" si="1"/>
        <v>2332.8359999999998</v>
      </c>
      <c r="H9" s="57">
        <f t="shared" ref="H9:H10" si="2">F9-E9+D9</f>
        <v>-1077.8219999999999</v>
      </c>
    </row>
    <row r="10" spans="1:8" x14ac:dyDescent="0.25">
      <c r="A10" s="133" t="s">
        <v>71</v>
      </c>
      <c r="B10" s="127"/>
      <c r="C10" s="57">
        <f>C8*10%</f>
        <v>2.1490000000000005</v>
      </c>
      <c r="D10" s="57">
        <f>D8*10%</f>
        <v>-108.51800000000001</v>
      </c>
      <c r="E10" s="57">
        <f>E8*10%</f>
        <v>270.44399999999996</v>
      </c>
      <c r="F10" s="57">
        <f t="shared" ref="F10:G10" si="3">F8*10%</f>
        <v>259.20400000000001</v>
      </c>
      <c r="G10" s="57">
        <f t="shared" si="3"/>
        <v>259.20400000000001</v>
      </c>
      <c r="H10" s="57">
        <f t="shared" si="2"/>
        <v>-119.75799999999997</v>
      </c>
    </row>
    <row r="11" spans="1:8" ht="12.75" customHeight="1" x14ac:dyDescent="0.25">
      <c r="A11" s="145" t="s">
        <v>122</v>
      </c>
      <c r="B11" s="124"/>
      <c r="C11" s="124"/>
      <c r="D11" s="124"/>
      <c r="E11" s="124"/>
      <c r="F11" s="124"/>
      <c r="G11" s="124"/>
      <c r="H11" s="125"/>
    </row>
    <row r="12" spans="1:8" x14ac:dyDescent="0.25">
      <c r="A12" s="134" t="s">
        <v>53</v>
      </c>
      <c r="B12" s="135"/>
      <c r="C12" s="60">
        <v>5.75</v>
      </c>
      <c r="D12" s="56">
        <v>-341.07</v>
      </c>
      <c r="E12" s="56">
        <v>723.76</v>
      </c>
      <c r="F12" s="56">
        <v>696.43</v>
      </c>
      <c r="G12" s="56">
        <f>F12</f>
        <v>696.43</v>
      </c>
      <c r="H12" s="57">
        <f t="shared" ref="H12:H29" si="4">F12-E12+D12</f>
        <v>-368.40000000000003</v>
      </c>
    </row>
    <row r="13" spans="1:8" x14ac:dyDescent="0.25">
      <c r="A13" s="61" t="s">
        <v>70</v>
      </c>
      <c r="B13" s="62"/>
      <c r="C13" s="57">
        <f>C12-C14</f>
        <v>5.1749999999999998</v>
      </c>
      <c r="D13" s="57">
        <f>D12-D14</f>
        <v>-306.96299999999997</v>
      </c>
      <c r="E13" s="57">
        <f>E12-E14</f>
        <v>651.38400000000001</v>
      </c>
      <c r="F13" s="57">
        <f>F12-F14</f>
        <v>626.78699999999992</v>
      </c>
      <c r="G13" s="56">
        <f t="shared" ref="G13:G29" si="5">F13</f>
        <v>626.78699999999992</v>
      </c>
      <c r="H13" s="57">
        <f t="shared" si="4"/>
        <v>-331.56000000000006</v>
      </c>
    </row>
    <row r="14" spans="1:8" x14ac:dyDescent="0.25">
      <c r="A14" s="133" t="s">
        <v>71</v>
      </c>
      <c r="B14" s="127"/>
      <c r="C14" s="57">
        <f>C12*10%</f>
        <v>0.57500000000000007</v>
      </c>
      <c r="D14" s="57">
        <f>D12*10%</f>
        <v>-34.106999999999999</v>
      </c>
      <c r="E14" s="57">
        <f>E12*10%</f>
        <v>72.376000000000005</v>
      </c>
      <c r="F14" s="57">
        <f>F12*10%</f>
        <v>69.643000000000001</v>
      </c>
      <c r="G14" s="56">
        <f t="shared" si="5"/>
        <v>69.643000000000001</v>
      </c>
      <c r="H14" s="57">
        <f t="shared" si="4"/>
        <v>-36.840000000000003</v>
      </c>
    </row>
    <row r="15" spans="1:8" ht="23.25" customHeight="1" x14ac:dyDescent="0.25">
      <c r="A15" s="134" t="s">
        <v>45</v>
      </c>
      <c r="B15" s="135"/>
      <c r="C15" s="60">
        <v>3.51</v>
      </c>
      <c r="D15" s="56">
        <v>-217.46</v>
      </c>
      <c r="E15" s="56">
        <v>441.82</v>
      </c>
      <c r="F15" s="56">
        <v>433.68</v>
      </c>
      <c r="G15" s="56">
        <f t="shared" si="5"/>
        <v>433.68</v>
      </c>
      <c r="H15" s="57">
        <f t="shared" si="4"/>
        <v>-225.6</v>
      </c>
    </row>
    <row r="16" spans="1:8" x14ac:dyDescent="0.25">
      <c r="A16" s="61" t="s">
        <v>70</v>
      </c>
      <c r="B16" s="62"/>
      <c r="C16" s="57">
        <f>C15-C17</f>
        <v>3.1589999999999998</v>
      </c>
      <c r="D16" s="57">
        <f>D15-D17</f>
        <v>-195.714</v>
      </c>
      <c r="E16" s="57">
        <f>E15-E17</f>
        <v>397.63799999999998</v>
      </c>
      <c r="F16" s="57">
        <f>F15-F17</f>
        <v>390.31200000000001</v>
      </c>
      <c r="G16" s="56">
        <f t="shared" si="5"/>
        <v>390.31200000000001</v>
      </c>
      <c r="H16" s="57">
        <f t="shared" si="4"/>
        <v>-203.03999999999996</v>
      </c>
    </row>
    <row r="17" spans="1:8" ht="15" customHeight="1" x14ac:dyDescent="0.25">
      <c r="A17" s="133" t="s">
        <v>71</v>
      </c>
      <c r="B17" s="127"/>
      <c r="C17" s="57">
        <f>C15*10%</f>
        <v>0.35099999999999998</v>
      </c>
      <c r="D17" s="57">
        <f>D15*10%</f>
        <v>-21.746000000000002</v>
      </c>
      <c r="E17" s="57">
        <f>E15*10%</f>
        <v>44.182000000000002</v>
      </c>
      <c r="F17" s="57">
        <f>F15*10%</f>
        <v>43.368000000000002</v>
      </c>
      <c r="G17" s="56">
        <f t="shared" si="5"/>
        <v>43.368000000000002</v>
      </c>
      <c r="H17" s="57">
        <f t="shared" si="4"/>
        <v>-22.560000000000002</v>
      </c>
    </row>
    <row r="18" spans="1:8" ht="13.5" customHeight="1" x14ac:dyDescent="0.25">
      <c r="A18" s="134" t="s">
        <v>54</v>
      </c>
      <c r="B18" s="135"/>
      <c r="C18" s="63">
        <v>2.41</v>
      </c>
      <c r="D18" s="56">
        <v>-149.47</v>
      </c>
      <c r="E18" s="56">
        <v>303.37</v>
      </c>
      <c r="F18" s="56">
        <v>291.95999999999998</v>
      </c>
      <c r="G18" s="56">
        <f t="shared" si="5"/>
        <v>291.95999999999998</v>
      </c>
      <c r="H18" s="57">
        <f t="shared" si="4"/>
        <v>-160.88000000000002</v>
      </c>
    </row>
    <row r="19" spans="1:8" ht="13.5" customHeight="1" x14ac:dyDescent="0.25">
      <c r="A19" s="61" t="s">
        <v>70</v>
      </c>
      <c r="B19" s="62"/>
      <c r="C19" s="57">
        <f>C18-C20</f>
        <v>2.169</v>
      </c>
      <c r="D19" s="57">
        <f>D18-D20</f>
        <v>-134.523</v>
      </c>
      <c r="E19" s="57">
        <f>E18-E20</f>
        <v>273.03300000000002</v>
      </c>
      <c r="F19" s="57">
        <f>F18-F20</f>
        <v>262.76400000000001</v>
      </c>
      <c r="G19" s="56">
        <f t="shared" si="5"/>
        <v>262.76400000000001</v>
      </c>
      <c r="H19" s="57">
        <f t="shared" si="4"/>
        <v>-144.792</v>
      </c>
    </row>
    <row r="20" spans="1:8" ht="12.75" customHeight="1" x14ac:dyDescent="0.25">
      <c r="A20" s="133" t="s">
        <v>71</v>
      </c>
      <c r="B20" s="127"/>
      <c r="C20" s="57">
        <f>C18*10%</f>
        <v>0.24100000000000002</v>
      </c>
      <c r="D20" s="57">
        <f>D18*10%</f>
        <v>-14.947000000000001</v>
      </c>
      <c r="E20" s="57">
        <f>E18*10%</f>
        <v>30.337000000000003</v>
      </c>
      <c r="F20" s="57">
        <f>F18*10%</f>
        <v>29.195999999999998</v>
      </c>
      <c r="G20" s="56">
        <f t="shared" si="5"/>
        <v>29.195999999999998</v>
      </c>
      <c r="H20" s="57">
        <f t="shared" si="4"/>
        <v>-16.088000000000008</v>
      </c>
    </row>
    <row r="21" spans="1:8" x14ac:dyDescent="0.25">
      <c r="A21" s="134" t="s">
        <v>78</v>
      </c>
      <c r="B21" s="142"/>
      <c r="C21" s="58">
        <v>1.1299999999999999</v>
      </c>
      <c r="D21" s="57">
        <v>-69.98</v>
      </c>
      <c r="E21" s="57">
        <v>142.22999999999999</v>
      </c>
      <c r="F21" s="57">
        <v>136.86000000000001</v>
      </c>
      <c r="G21" s="56">
        <f t="shared" si="5"/>
        <v>136.86000000000001</v>
      </c>
      <c r="H21" s="57">
        <f t="shared" si="4"/>
        <v>-75.34999999999998</v>
      </c>
    </row>
    <row r="22" spans="1:8" ht="14.25" customHeight="1" x14ac:dyDescent="0.25">
      <c r="A22" s="61" t="s">
        <v>70</v>
      </c>
      <c r="B22" s="62"/>
      <c r="C22" s="57">
        <f>C21-C23</f>
        <v>1.0169999999999999</v>
      </c>
      <c r="D22" s="57">
        <f>D21-D23</f>
        <v>-62.981999999999999</v>
      </c>
      <c r="E22" s="57">
        <f>E21-E23</f>
        <v>128.00700000000001</v>
      </c>
      <c r="F22" s="57">
        <f>F21-F23</f>
        <v>123.17400000000001</v>
      </c>
      <c r="G22" s="56">
        <f t="shared" si="5"/>
        <v>123.17400000000001</v>
      </c>
      <c r="H22" s="57">
        <f t="shared" si="4"/>
        <v>-67.814999999999998</v>
      </c>
    </row>
    <row r="23" spans="1:8" ht="14.25" customHeight="1" x14ac:dyDescent="0.25">
      <c r="A23" s="133" t="s">
        <v>71</v>
      </c>
      <c r="B23" s="143"/>
      <c r="C23" s="57">
        <f>C21*10%</f>
        <v>0.11299999999999999</v>
      </c>
      <c r="D23" s="57">
        <f>D21*10%</f>
        <v>-6.9980000000000011</v>
      </c>
      <c r="E23" s="57">
        <f>E21*10%</f>
        <v>14.222999999999999</v>
      </c>
      <c r="F23" s="57">
        <f>F21*10%</f>
        <v>13.686000000000002</v>
      </c>
      <c r="G23" s="56">
        <f t="shared" si="5"/>
        <v>13.686000000000002</v>
      </c>
      <c r="H23" s="57">
        <f t="shared" si="4"/>
        <v>-7.5349999999999984</v>
      </c>
    </row>
    <row r="24" spans="1:8" ht="14.25" customHeight="1" x14ac:dyDescent="0.25">
      <c r="A24" s="64" t="s">
        <v>46</v>
      </c>
      <c r="B24" s="65"/>
      <c r="C24" s="58">
        <v>4.43</v>
      </c>
      <c r="D24" s="57">
        <v>-266.33</v>
      </c>
      <c r="E24" s="57">
        <f>540.56+4.62+1.16+11.34</f>
        <v>557.67999999999995</v>
      </c>
      <c r="F24" s="57">
        <f>507.07+4.8+1.2+10.67</f>
        <v>523.74</v>
      </c>
      <c r="G24" s="56">
        <f t="shared" si="5"/>
        <v>523.74</v>
      </c>
      <c r="H24" s="57">
        <f t="shared" si="4"/>
        <v>-300.26999999999992</v>
      </c>
    </row>
    <row r="25" spans="1:8" ht="14.25" customHeight="1" x14ac:dyDescent="0.25">
      <c r="A25" s="61" t="s">
        <v>70</v>
      </c>
      <c r="B25" s="62"/>
      <c r="C25" s="57">
        <f>C24-C26</f>
        <v>3.9869999999999997</v>
      </c>
      <c r="D25" s="57">
        <f>D24-D26</f>
        <v>-239.69699999999997</v>
      </c>
      <c r="E25" s="57">
        <f>E24-E26</f>
        <v>501.91199999999992</v>
      </c>
      <c r="F25" s="57">
        <f>F24-F26</f>
        <v>471.36599999999999</v>
      </c>
      <c r="G25" s="56">
        <f t="shared" si="5"/>
        <v>471.36599999999999</v>
      </c>
      <c r="H25" s="57">
        <f t="shared" si="4"/>
        <v>-270.24299999999994</v>
      </c>
    </row>
    <row r="26" spans="1:8" x14ac:dyDescent="0.25">
      <c r="A26" s="133" t="s">
        <v>71</v>
      </c>
      <c r="B26" s="127"/>
      <c r="C26" s="57">
        <f>C24*10%</f>
        <v>0.443</v>
      </c>
      <c r="D26" s="57">
        <f>D24*10%</f>
        <v>-26.632999999999999</v>
      </c>
      <c r="E26" s="57">
        <f>E24*10%</f>
        <v>55.768000000000001</v>
      </c>
      <c r="F26" s="57">
        <f>F24*10%</f>
        <v>52.374000000000002</v>
      </c>
      <c r="G26" s="56">
        <f t="shared" si="5"/>
        <v>52.374000000000002</v>
      </c>
      <c r="H26" s="57">
        <f t="shared" si="4"/>
        <v>-30.026999999999997</v>
      </c>
    </row>
    <row r="27" spans="1:8" ht="14.25" customHeight="1" x14ac:dyDescent="0.25">
      <c r="A27" s="146" t="s">
        <v>47</v>
      </c>
      <c r="B27" s="147"/>
      <c r="C27" s="88">
        <v>4.26</v>
      </c>
      <c r="D27" s="89">
        <v>-200.7</v>
      </c>
      <c r="E27" s="89">
        <v>535.58000000000004</v>
      </c>
      <c r="F27" s="89">
        <v>509.37</v>
      </c>
      <c r="G27" s="56">
        <f t="shared" si="5"/>
        <v>509.37</v>
      </c>
      <c r="H27" s="57">
        <f t="shared" si="4"/>
        <v>-226.91000000000003</v>
      </c>
    </row>
    <row r="28" spans="1:8" x14ac:dyDescent="0.25">
      <c r="A28" s="61" t="s">
        <v>70</v>
      </c>
      <c r="B28" s="62"/>
      <c r="C28" s="57">
        <f>C27-C29</f>
        <v>3.8339999999999996</v>
      </c>
      <c r="D28" s="57">
        <f>D27-D29</f>
        <v>-180.63</v>
      </c>
      <c r="E28" s="57">
        <f>E27-E29</f>
        <v>482.02200000000005</v>
      </c>
      <c r="F28" s="57">
        <f>F27-F29</f>
        <v>458.43299999999999</v>
      </c>
      <c r="G28" s="56">
        <f t="shared" si="5"/>
        <v>458.43299999999999</v>
      </c>
      <c r="H28" s="57">
        <f t="shared" si="4"/>
        <v>-204.21900000000005</v>
      </c>
    </row>
    <row r="29" spans="1:8" x14ac:dyDescent="0.25">
      <c r="A29" s="133" t="s">
        <v>71</v>
      </c>
      <c r="B29" s="127"/>
      <c r="C29" s="57">
        <f>C27*10%</f>
        <v>0.42599999999999999</v>
      </c>
      <c r="D29" s="57">
        <f>D27*10%</f>
        <v>-20.07</v>
      </c>
      <c r="E29" s="57">
        <f>E27*10%</f>
        <v>53.558000000000007</v>
      </c>
      <c r="F29" s="57">
        <f>F27*10%</f>
        <v>50.937000000000005</v>
      </c>
      <c r="G29" s="56">
        <f t="shared" si="5"/>
        <v>50.937000000000005</v>
      </c>
      <c r="H29" s="57">
        <f t="shared" si="4"/>
        <v>-22.691000000000003</v>
      </c>
    </row>
    <row r="30" spans="1:8" ht="7.5" customHeight="1" x14ac:dyDescent="0.25">
      <c r="A30" s="66"/>
      <c r="B30" s="67"/>
      <c r="C30" s="57"/>
      <c r="D30" s="57"/>
      <c r="E30" s="57"/>
      <c r="F30" s="57"/>
      <c r="G30" s="68"/>
      <c r="H30" s="57"/>
    </row>
    <row r="31" spans="1:8" ht="17.25" customHeight="1" x14ac:dyDescent="0.25">
      <c r="A31" s="144" t="s">
        <v>48</v>
      </c>
      <c r="B31" s="125"/>
      <c r="C31" s="58">
        <v>7.93</v>
      </c>
      <c r="D31" s="58">
        <v>398.72</v>
      </c>
      <c r="E31" s="58">
        <f>677.23+251.79+69.22</f>
        <v>998.24</v>
      </c>
      <c r="F31" s="58">
        <f>651.73+239.6+66.61</f>
        <v>957.94</v>
      </c>
      <c r="G31" s="69">
        <f>G32+G33</f>
        <v>129.464</v>
      </c>
      <c r="H31" s="58">
        <f>F31-E31+D31+F31-G31</f>
        <v>1186.8960000000002</v>
      </c>
    </row>
    <row r="32" spans="1:8" ht="16.5" customHeight="1" x14ac:dyDescent="0.25">
      <c r="A32" s="61" t="s">
        <v>72</v>
      </c>
      <c r="B32" s="62"/>
      <c r="C32" s="58">
        <f>C31-C33</f>
        <v>7.1369999999999996</v>
      </c>
      <c r="D32" s="58">
        <v>420.96</v>
      </c>
      <c r="E32" s="57">
        <f>E31-E33</f>
        <v>898.41599999999994</v>
      </c>
      <c r="F32" s="57">
        <f>F31-F33</f>
        <v>862.14600000000007</v>
      </c>
      <c r="G32" s="70">
        <f>G59</f>
        <v>33.669999999999995</v>
      </c>
      <c r="H32" s="58">
        <f>F32-E32+D32+F32-G32</f>
        <v>1213.1660000000002</v>
      </c>
    </row>
    <row r="33" spans="1:8" ht="12.75" customHeight="1" x14ac:dyDescent="0.25">
      <c r="A33" s="133" t="s">
        <v>71</v>
      </c>
      <c r="B33" s="127"/>
      <c r="C33" s="57">
        <f>C31*10%</f>
        <v>0.79300000000000004</v>
      </c>
      <c r="D33" s="57">
        <v>-22.24</v>
      </c>
      <c r="E33" s="57">
        <f>E31*10%</f>
        <v>99.824000000000012</v>
      </c>
      <c r="F33" s="57">
        <f>F31*10%</f>
        <v>95.794000000000011</v>
      </c>
      <c r="G33" s="57">
        <f>F33</f>
        <v>95.794000000000011</v>
      </c>
      <c r="H33" s="58">
        <f t="shared" ref="H33" si="6">F33-E33+D33+F33-G33</f>
        <v>-26.269999999999996</v>
      </c>
    </row>
    <row r="34" spans="1:8" ht="12.75" customHeight="1" x14ac:dyDescent="0.25">
      <c r="A34" s="66"/>
      <c r="B34" s="67"/>
      <c r="C34" s="57"/>
      <c r="D34" s="57"/>
      <c r="E34" s="57"/>
      <c r="F34" s="57"/>
      <c r="G34" s="68"/>
      <c r="H34" s="58"/>
    </row>
    <row r="35" spans="1:8" ht="12.75" customHeight="1" x14ac:dyDescent="0.25">
      <c r="A35" s="129" t="s">
        <v>124</v>
      </c>
      <c r="B35" s="137"/>
      <c r="C35" s="57"/>
      <c r="D35" s="58">
        <v>-88.71</v>
      </c>
      <c r="E35" s="58">
        <f>E37+E38+E39+E40</f>
        <v>334.29</v>
      </c>
      <c r="F35" s="58">
        <f>F37+F38+F39+F40</f>
        <v>314.97000000000003</v>
      </c>
      <c r="G35" s="58">
        <f>G37+G38+G39+G40</f>
        <v>314.97000000000003</v>
      </c>
      <c r="H35" s="58">
        <f>F35-E35+D35+F35-G35</f>
        <v>-108.02999999999997</v>
      </c>
    </row>
    <row r="36" spans="1:8" ht="12.75" customHeight="1" x14ac:dyDescent="0.25">
      <c r="A36" s="61" t="s">
        <v>125</v>
      </c>
      <c r="B36" s="71"/>
      <c r="C36" s="57"/>
      <c r="D36" s="57"/>
      <c r="E36" s="57"/>
      <c r="F36" s="57"/>
      <c r="G36" s="68"/>
      <c r="H36" s="58"/>
    </row>
    <row r="37" spans="1:8" ht="12.75" customHeight="1" x14ac:dyDescent="0.25">
      <c r="A37" s="136" t="s">
        <v>126</v>
      </c>
      <c r="B37" s="137"/>
      <c r="C37" s="57"/>
      <c r="D37" s="57">
        <v>-3.12</v>
      </c>
      <c r="E37" s="57">
        <v>10.62</v>
      </c>
      <c r="F37" s="57">
        <v>10.08</v>
      </c>
      <c r="G37" s="57">
        <f>F37</f>
        <v>10.08</v>
      </c>
      <c r="H37" s="58">
        <f t="shared" ref="H37:H40" si="7">F37-E37+D37+F37-G37</f>
        <v>-3.6599999999999993</v>
      </c>
    </row>
    <row r="38" spans="1:8" ht="12.75" customHeight="1" x14ac:dyDescent="0.25">
      <c r="A38" s="136" t="s">
        <v>127</v>
      </c>
      <c r="B38" s="137"/>
      <c r="C38" s="57"/>
      <c r="D38" s="57">
        <v>-16.39</v>
      </c>
      <c r="E38" s="57">
        <v>53.36</v>
      </c>
      <c r="F38" s="57">
        <v>50.83</v>
      </c>
      <c r="G38" s="57">
        <f t="shared" ref="G38:G40" si="8">F38</f>
        <v>50.83</v>
      </c>
      <c r="H38" s="58">
        <f t="shared" si="7"/>
        <v>-18.920000000000002</v>
      </c>
    </row>
    <row r="39" spans="1:8" ht="12.75" customHeight="1" x14ac:dyDescent="0.25">
      <c r="A39" s="136" t="s">
        <v>128</v>
      </c>
      <c r="B39" s="137"/>
      <c r="C39" s="57"/>
      <c r="D39" s="57">
        <v>-66.930000000000007</v>
      </c>
      <c r="E39" s="57">
        <v>259.54000000000002</v>
      </c>
      <c r="F39" s="57">
        <v>244.08</v>
      </c>
      <c r="G39" s="57">
        <f t="shared" si="8"/>
        <v>244.08</v>
      </c>
      <c r="H39" s="58">
        <f t="shared" si="7"/>
        <v>-82.390000000000015</v>
      </c>
    </row>
    <row r="40" spans="1:8" ht="12.75" customHeight="1" x14ac:dyDescent="0.25">
      <c r="A40" s="136" t="s">
        <v>129</v>
      </c>
      <c r="B40" s="137"/>
      <c r="C40" s="57"/>
      <c r="D40" s="57">
        <v>-2.27</v>
      </c>
      <c r="E40" s="57">
        <v>10.77</v>
      </c>
      <c r="F40" s="57">
        <v>9.98</v>
      </c>
      <c r="G40" s="57">
        <f t="shared" si="8"/>
        <v>9.98</v>
      </c>
      <c r="H40" s="58">
        <f t="shared" si="7"/>
        <v>-3.0599999999999987</v>
      </c>
    </row>
    <row r="41" spans="1:8" ht="13.5" customHeight="1" x14ac:dyDescent="0.25">
      <c r="A41" s="129" t="s">
        <v>112</v>
      </c>
      <c r="B41" s="130"/>
      <c r="C41" s="57"/>
      <c r="D41" s="57"/>
      <c r="E41" s="58">
        <f>E8+E31+E35</f>
        <v>4036.9699999999993</v>
      </c>
      <c r="F41" s="58">
        <f>F8+F31+F35</f>
        <v>3864.95</v>
      </c>
      <c r="G41" s="58">
        <f>G8+G31+G35</f>
        <v>3036.4740000000002</v>
      </c>
      <c r="H41" s="58"/>
    </row>
    <row r="42" spans="1:8" ht="13.5" customHeight="1" x14ac:dyDescent="0.25">
      <c r="A42" s="129" t="s">
        <v>113</v>
      </c>
      <c r="B42" s="130"/>
      <c r="C42" s="57"/>
      <c r="D42" s="57"/>
      <c r="E42" s="57"/>
      <c r="F42" s="57"/>
      <c r="G42" s="68"/>
      <c r="H42" s="58"/>
    </row>
    <row r="43" spans="1:8" ht="15" customHeight="1" x14ac:dyDescent="0.25">
      <c r="A43" s="119" t="s">
        <v>121</v>
      </c>
      <c r="B43" s="120"/>
      <c r="C43" s="57" t="s">
        <v>114</v>
      </c>
      <c r="D43" s="58">
        <v>18.11</v>
      </c>
      <c r="E43" s="58">
        <v>0</v>
      </c>
      <c r="F43" s="58">
        <v>0</v>
      </c>
      <c r="G43" s="58">
        <v>0</v>
      </c>
      <c r="H43" s="58">
        <f t="shared" ref="H43:H44" si="9">F43-E43+D43+F43-G43</f>
        <v>18.11</v>
      </c>
    </row>
    <row r="44" spans="1:8" ht="13.5" customHeight="1" x14ac:dyDescent="0.25">
      <c r="A44" s="121" t="s">
        <v>82</v>
      </c>
      <c r="B44" s="122"/>
      <c r="C44" s="57">
        <v>25</v>
      </c>
      <c r="D44" s="57">
        <v>0</v>
      </c>
      <c r="E44" s="57">
        <v>0</v>
      </c>
      <c r="F44" s="57">
        <v>0</v>
      </c>
      <c r="G44" s="57">
        <v>0</v>
      </c>
      <c r="H44" s="58">
        <f t="shared" si="9"/>
        <v>0</v>
      </c>
    </row>
    <row r="45" spans="1:8" ht="15" customHeight="1" x14ac:dyDescent="0.25">
      <c r="A45" s="129" t="s">
        <v>112</v>
      </c>
      <c r="B45" s="130"/>
      <c r="C45" s="57"/>
      <c r="D45" s="57"/>
      <c r="E45" s="58">
        <f>E41+E43</f>
        <v>4036.9699999999993</v>
      </c>
      <c r="F45" s="58">
        <f t="shared" ref="F45:G45" si="10">F41+F43</f>
        <v>3864.95</v>
      </c>
      <c r="G45" s="58">
        <f t="shared" si="10"/>
        <v>3036.4740000000002</v>
      </c>
      <c r="H45" s="57"/>
    </row>
    <row r="46" spans="1:8" ht="16.5" customHeight="1" x14ac:dyDescent="0.25">
      <c r="A46" s="131" t="s">
        <v>120</v>
      </c>
      <c r="B46" s="132"/>
      <c r="C46" s="72"/>
      <c r="D46" s="72">
        <f>D4</f>
        <v>-757.06000000000017</v>
      </c>
      <c r="E46" s="55"/>
      <c r="F46" s="55"/>
      <c r="G46" s="72"/>
      <c r="H46" s="72">
        <f>F45-E45+D46+F45-G45</f>
        <v>-100.60400000000027</v>
      </c>
    </row>
    <row r="47" spans="1:8" ht="21" customHeight="1" x14ac:dyDescent="0.25">
      <c r="A47" s="131" t="s">
        <v>139</v>
      </c>
      <c r="B47" s="131"/>
      <c r="C47" s="73"/>
      <c r="D47" s="73"/>
      <c r="E47" s="55"/>
      <c r="F47" s="55"/>
      <c r="G47" s="55"/>
      <c r="H47" s="55">
        <f>H48+H49</f>
        <v>-100.60399999999959</v>
      </c>
    </row>
    <row r="48" spans="1:8" ht="18" customHeight="1" x14ac:dyDescent="0.25">
      <c r="A48" s="131" t="s">
        <v>118</v>
      </c>
      <c r="B48" s="138"/>
      <c r="C48" s="73"/>
      <c r="D48" s="73"/>
      <c r="E48" s="55"/>
      <c r="F48" s="55"/>
      <c r="G48" s="55"/>
      <c r="H48" s="55">
        <f>H32+H43</f>
        <v>1231.2760000000001</v>
      </c>
    </row>
    <row r="49" spans="1:8" ht="23.25" customHeight="1" x14ac:dyDescent="0.25">
      <c r="A49" s="131" t="s">
        <v>119</v>
      </c>
      <c r="B49" s="139"/>
      <c r="C49" s="73"/>
      <c r="D49" s="73"/>
      <c r="E49" s="55"/>
      <c r="F49" s="55"/>
      <c r="G49" s="55"/>
      <c r="H49" s="55">
        <f>H8+H33+H35</f>
        <v>-1331.8799999999997</v>
      </c>
    </row>
    <row r="50" spans="1:8" ht="13.5" customHeight="1" x14ac:dyDescent="0.25">
      <c r="A50" s="74"/>
      <c r="B50" s="74"/>
      <c r="C50" s="75"/>
      <c r="D50" s="75"/>
      <c r="E50" s="75"/>
      <c r="F50" s="75"/>
      <c r="G50" s="75"/>
      <c r="H50" s="75"/>
    </row>
    <row r="51" spans="1:8" ht="14.25" customHeight="1" x14ac:dyDescent="0.25">
      <c r="A51" s="76"/>
      <c r="B51" s="76"/>
      <c r="C51" s="76"/>
      <c r="D51" s="76"/>
      <c r="E51" s="76"/>
      <c r="F51" s="76"/>
      <c r="G51" s="76"/>
      <c r="H51" s="76"/>
    </row>
    <row r="52" spans="1:8" x14ac:dyDescent="0.25">
      <c r="A52" s="77" t="s">
        <v>140</v>
      </c>
      <c r="B52" s="78"/>
      <c r="C52" s="78"/>
      <c r="D52" s="79"/>
      <c r="E52" s="79"/>
      <c r="F52" s="79"/>
      <c r="G52" s="79"/>
      <c r="H52" s="80"/>
    </row>
    <row r="53" spans="1:8" x14ac:dyDescent="0.25">
      <c r="A53" s="126" t="s">
        <v>57</v>
      </c>
      <c r="B53" s="127"/>
      <c r="C53" s="127"/>
      <c r="D53" s="128"/>
      <c r="E53" s="81" t="s">
        <v>58</v>
      </c>
      <c r="F53" s="81" t="s">
        <v>59</v>
      </c>
      <c r="G53" s="81" t="s">
        <v>115</v>
      </c>
      <c r="H53" s="82" t="s">
        <v>116</v>
      </c>
    </row>
    <row r="54" spans="1:8" x14ac:dyDescent="0.25">
      <c r="A54" s="123" t="s">
        <v>141</v>
      </c>
      <c r="B54" s="124"/>
      <c r="C54" s="124"/>
      <c r="D54" s="125"/>
      <c r="E54" s="81" t="s">
        <v>142</v>
      </c>
      <c r="F54" s="81" t="s">
        <v>132</v>
      </c>
      <c r="G54" s="81">
        <v>5.2</v>
      </c>
      <c r="H54" s="82" t="s">
        <v>143</v>
      </c>
    </row>
    <row r="55" spans="1:8" x14ac:dyDescent="0.25">
      <c r="A55" s="123" t="s">
        <v>141</v>
      </c>
      <c r="B55" s="124"/>
      <c r="C55" s="124"/>
      <c r="D55" s="125"/>
      <c r="E55" s="81" t="s">
        <v>142</v>
      </c>
      <c r="F55" s="81">
        <v>86.33</v>
      </c>
      <c r="G55" s="81">
        <v>5.18</v>
      </c>
      <c r="H55" s="82" t="s">
        <v>143</v>
      </c>
    </row>
    <row r="56" spans="1:8" x14ac:dyDescent="0.25">
      <c r="A56" s="123" t="s">
        <v>144</v>
      </c>
      <c r="B56" s="124"/>
      <c r="C56" s="124"/>
      <c r="D56" s="125"/>
      <c r="E56" s="81" t="s">
        <v>142</v>
      </c>
      <c r="F56" s="81" t="s">
        <v>132</v>
      </c>
      <c r="G56" s="81">
        <v>7.63</v>
      </c>
      <c r="H56" s="82" t="s">
        <v>143</v>
      </c>
    </row>
    <row r="57" spans="1:8" x14ac:dyDescent="0.25">
      <c r="A57" s="123" t="s">
        <v>145</v>
      </c>
      <c r="B57" s="124"/>
      <c r="C57" s="124"/>
      <c r="D57" s="125"/>
      <c r="E57" s="81" t="s">
        <v>146</v>
      </c>
      <c r="F57" s="81" t="s">
        <v>132</v>
      </c>
      <c r="G57" s="81">
        <v>12.61</v>
      </c>
      <c r="H57" s="82" t="s">
        <v>131</v>
      </c>
    </row>
    <row r="58" spans="1:8" x14ac:dyDescent="0.25">
      <c r="A58" s="123" t="s">
        <v>147</v>
      </c>
      <c r="B58" s="124"/>
      <c r="C58" s="124"/>
      <c r="D58" s="125"/>
      <c r="E58" s="81" t="s">
        <v>148</v>
      </c>
      <c r="F58" s="81" t="s">
        <v>149</v>
      </c>
      <c r="G58" s="81">
        <v>3.05</v>
      </c>
      <c r="H58" s="82" t="s">
        <v>150</v>
      </c>
    </row>
    <row r="59" spans="1:8" ht="14.25" customHeight="1" x14ac:dyDescent="0.25">
      <c r="A59" s="123" t="s">
        <v>8</v>
      </c>
      <c r="B59" s="124"/>
      <c r="C59" s="124"/>
      <c r="D59" s="125"/>
      <c r="E59" s="81"/>
      <c r="F59" s="81"/>
      <c r="G59" s="81">
        <f>SUM(G54:G58)</f>
        <v>33.669999999999995</v>
      </c>
      <c r="H59" s="82"/>
    </row>
    <row r="60" spans="1:8" ht="14.25" customHeight="1" x14ac:dyDescent="0.25">
      <c r="A60" s="83"/>
      <c r="B60" s="84"/>
      <c r="C60" s="84"/>
      <c r="D60" s="84"/>
      <c r="E60" s="85"/>
      <c r="F60" s="85"/>
      <c r="G60" s="85"/>
      <c r="H60" s="80"/>
    </row>
    <row r="61" spans="1:8" x14ac:dyDescent="0.25">
      <c r="A61" s="77" t="s">
        <v>49</v>
      </c>
      <c r="B61" s="78"/>
      <c r="C61" s="78"/>
      <c r="D61" s="79"/>
      <c r="E61" s="79"/>
      <c r="F61" s="79"/>
      <c r="G61" s="79"/>
      <c r="H61" s="80"/>
    </row>
    <row r="62" spans="1:8" x14ac:dyDescent="0.25">
      <c r="A62" s="77" t="s">
        <v>50</v>
      </c>
      <c r="B62" s="78"/>
      <c r="C62" s="78"/>
      <c r="D62" s="79"/>
      <c r="E62" s="79"/>
      <c r="F62" s="79"/>
      <c r="G62" s="79"/>
      <c r="H62" s="80"/>
    </row>
    <row r="63" spans="1:8" ht="42.75" customHeight="1" x14ac:dyDescent="0.25">
      <c r="A63" s="126" t="s">
        <v>60</v>
      </c>
      <c r="B63" s="127"/>
      <c r="C63" s="127"/>
      <c r="D63" s="127"/>
      <c r="E63" s="128"/>
      <c r="F63" s="86" t="s">
        <v>59</v>
      </c>
      <c r="G63" s="87" t="s">
        <v>154</v>
      </c>
      <c r="H63" s="80"/>
    </row>
    <row r="64" spans="1:8" x14ac:dyDescent="0.25">
      <c r="A64" s="123" t="s">
        <v>61</v>
      </c>
      <c r="B64" s="124"/>
      <c r="C64" s="124"/>
      <c r="D64" s="124"/>
      <c r="E64" s="125"/>
      <c r="F64" s="90">
        <v>5</v>
      </c>
      <c r="G64" s="81">
        <v>674.93</v>
      </c>
      <c r="H64" s="80"/>
    </row>
    <row r="65" spans="1:8" x14ac:dyDescent="0.25">
      <c r="A65" s="83"/>
      <c r="B65" s="84"/>
      <c r="C65" s="84"/>
      <c r="D65" s="84"/>
      <c r="E65" s="84"/>
      <c r="F65" s="85"/>
      <c r="G65" s="85"/>
      <c r="H65" s="80"/>
    </row>
    <row r="66" spans="1:8" x14ac:dyDescent="0.25">
      <c r="A66" s="37"/>
      <c r="B66" s="38"/>
      <c r="C66" s="27"/>
      <c r="D66" s="39"/>
      <c r="E66" s="36"/>
      <c r="F66" s="36"/>
      <c r="G66" s="36"/>
    </row>
    <row r="67" spans="1:8" ht="13.5" customHeight="1" x14ac:dyDescent="0.25">
      <c r="A67" s="111"/>
      <c r="B67" s="92"/>
      <c r="C67" s="92"/>
      <c r="D67" s="92"/>
      <c r="E67" s="92"/>
      <c r="F67" s="92"/>
      <c r="G67" s="92"/>
    </row>
    <row r="68" spans="1:8" ht="4.5" customHeight="1" x14ac:dyDescent="0.25">
      <c r="A68" s="92"/>
      <c r="B68" s="92"/>
      <c r="C68" s="92"/>
      <c r="D68" s="92"/>
      <c r="E68" s="92"/>
      <c r="F68" s="92"/>
      <c r="G68" s="92"/>
    </row>
    <row r="69" spans="1:8" hidden="1" x14ac:dyDescent="0.25">
      <c r="A69" s="50"/>
      <c r="B69" s="50"/>
      <c r="C69" s="50"/>
      <c r="D69" s="50"/>
      <c r="E69" s="50"/>
      <c r="F69" s="50"/>
      <c r="G69" s="50"/>
    </row>
    <row r="70" spans="1:8" x14ac:dyDescent="0.25">
      <c r="A70" s="21" t="s">
        <v>98</v>
      </c>
      <c r="D70" s="22"/>
      <c r="E70" s="22"/>
      <c r="F70" s="22"/>
      <c r="G70" s="22"/>
    </row>
    <row r="71" spans="1:8" x14ac:dyDescent="0.25">
      <c r="A71" s="117" t="s">
        <v>151</v>
      </c>
      <c r="B71" s="118"/>
      <c r="C71" s="118"/>
      <c r="D71" s="118"/>
      <c r="E71" s="118"/>
      <c r="F71" s="118"/>
      <c r="G71" s="118"/>
    </row>
    <row r="72" spans="1:8" ht="30.75" customHeight="1" x14ac:dyDescent="0.25">
      <c r="A72" s="115" t="s">
        <v>152</v>
      </c>
      <c r="B72" s="116"/>
      <c r="C72" s="116"/>
      <c r="D72" s="116"/>
      <c r="E72" s="116"/>
      <c r="F72" s="116"/>
      <c r="G72" s="116"/>
    </row>
    <row r="73" spans="1:8" ht="15" hidden="1" customHeight="1" x14ac:dyDescent="0.25">
      <c r="A73" s="116"/>
      <c r="B73" s="116"/>
      <c r="C73" s="116"/>
      <c r="D73" s="116"/>
      <c r="E73" s="116"/>
      <c r="F73" s="116"/>
      <c r="G73" s="116"/>
    </row>
    <row r="74" spans="1:8" hidden="1" x14ac:dyDescent="0.25">
      <c r="A74" s="116"/>
      <c r="B74" s="116"/>
      <c r="C74" s="116"/>
      <c r="D74" s="116"/>
      <c r="E74" s="116"/>
      <c r="F74" s="116"/>
      <c r="G74" s="116"/>
    </row>
    <row r="75" spans="1:8" x14ac:dyDescent="0.25">
      <c r="A75" s="51"/>
      <c r="B75" s="51"/>
      <c r="C75" s="51"/>
      <c r="D75" s="51"/>
      <c r="E75" s="51"/>
      <c r="F75" s="51"/>
      <c r="G75" s="51"/>
    </row>
    <row r="76" spans="1:8" x14ac:dyDescent="0.25">
      <c r="A76" s="51"/>
      <c r="B76" s="51"/>
      <c r="C76" s="51"/>
      <c r="D76" s="51"/>
      <c r="E76" s="51"/>
      <c r="F76" s="51"/>
      <c r="G76" s="51"/>
    </row>
    <row r="77" spans="1:8" x14ac:dyDescent="0.25">
      <c r="A77" s="49"/>
      <c r="B77" s="49"/>
      <c r="C77" s="49"/>
      <c r="D77" s="49"/>
      <c r="E77" s="49"/>
      <c r="F77" s="49"/>
      <c r="G77" s="49"/>
    </row>
    <row r="78" spans="1:8" x14ac:dyDescent="0.25">
      <c r="A78" s="22" t="s">
        <v>73</v>
      </c>
      <c r="B78" s="40"/>
    </row>
    <row r="79" spans="1:8" x14ac:dyDescent="0.25">
      <c r="A79" s="22" t="s">
        <v>74</v>
      </c>
      <c r="B79" s="40"/>
      <c r="E79" s="22" t="s">
        <v>156</v>
      </c>
    </row>
    <row r="80" spans="1:8" x14ac:dyDescent="0.25">
      <c r="A80" s="22" t="s">
        <v>108</v>
      </c>
      <c r="B80" s="40"/>
    </row>
    <row r="81" spans="1:2" x14ac:dyDescent="0.25">
      <c r="A81" s="22"/>
      <c r="B81" s="40"/>
    </row>
    <row r="82" spans="1:2" x14ac:dyDescent="0.25">
      <c r="A82" s="19" t="s">
        <v>75</v>
      </c>
    </row>
    <row r="83" spans="1:2" x14ac:dyDescent="0.25">
      <c r="A83" s="19" t="s">
        <v>76</v>
      </c>
    </row>
    <row r="84" spans="1:2" x14ac:dyDescent="0.25">
      <c r="A84" s="19" t="s">
        <v>153</v>
      </c>
    </row>
    <row r="85" spans="1:2" x14ac:dyDescent="0.25">
      <c r="A85" s="19" t="s">
        <v>77</v>
      </c>
    </row>
    <row r="86" spans="1:2" x14ac:dyDescent="0.25">
      <c r="A86" s="19"/>
    </row>
  </sheetData>
  <mergeCells count="44">
    <mergeCell ref="A4:B4"/>
    <mergeCell ref="A35:B35"/>
    <mergeCell ref="A37:B37"/>
    <mergeCell ref="A38:B38"/>
    <mergeCell ref="A39:B39"/>
    <mergeCell ref="A21:B21"/>
    <mergeCell ref="A23:B23"/>
    <mergeCell ref="A29:B29"/>
    <mergeCell ref="A31:B31"/>
    <mergeCell ref="A33:B33"/>
    <mergeCell ref="A8:B8"/>
    <mergeCell ref="A10:B10"/>
    <mergeCell ref="A11:H11"/>
    <mergeCell ref="A12:B12"/>
    <mergeCell ref="A26:B26"/>
    <mergeCell ref="A27:B27"/>
    <mergeCell ref="A58:D58"/>
    <mergeCell ref="A14:B14"/>
    <mergeCell ref="A15:B15"/>
    <mergeCell ref="A17:B17"/>
    <mergeCell ref="A18:B18"/>
    <mergeCell ref="A20:B20"/>
    <mergeCell ref="A40:B40"/>
    <mergeCell ref="A47:B47"/>
    <mergeCell ref="A48:B48"/>
    <mergeCell ref="A49:B49"/>
    <mergeCell ref="A56:D56"/>
    <mergeCell ref="A57:D57"/>
    <mergeCell ref="A67:G68"/>
    <mergeCell ref="A7:H7"/>
    <mergeCell ref="A72:G74"/>
    <mergeCell ref="A71:G71"/>
    <mergeCell ref="A43:B43"/>
    <mergeCell ref="A44:B44"/>
    <mergeCell ref="A54:D54"/>
    <mergeCell ref="A53:D53"/>
    <mergeCell ref="A55:D55"/>
    <mergeCell ref="A59:D59"/>
    <mergeCell ref="A63:E63"/>
    <mergeCell ref="A45:B45"/>
    <mergeCell ref="A64:E64"/>
    <mergeCell ref="A42:B42"/>
    <mergeCell ref="A41:B41"/>
    <mergeCell ref="A46:B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2020-02-10T02:46:42Z</cp:lastPrinted>
  <dcterms:created xsi:type="dcterms:W3CDTF">2013-02-18T04:38:06Z</dcterms:created>
  <dcterms:modified xsi:type="dcterms:W3CDTF">2020-02-18T04:53:03Z</dcterms:modified>
</cp:coreProperties>
</file>