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66" i="8"/>
  <c r="F24"/>
  <c r="F8"/>
  <c r="E24"/>
  <c r="E8"/>
  <c r="H8"/>
  <c r="F34"/>
  <c r="E34"/>
  <c r="G34"/>
  <c r="H34"/>
  <c r="F31"/>
  <c r="F33"/>
  <c r="E31"/>
  <c r="E33"/>
  <c r="G33"/>
  <c r="H33"/>
  <c r="H54"/>
  <c r="G8"/>
  <c r="G31"/>
  <c r="G40"/>
  <c r="F40"/>
  <c r="E40"/>
  <c r="H39"/>
  <c r="H38"/>
  <c r="H37"/>
  <c r="H36"/>
  <c r="F32"/>
  <c r="E32"/>
  <c r="H32"/>
  <c r="F46"/>
  <c r="G46"/>
  <c r="G45"/>
  <c r="H45"/>
  <c r="E44"/>
  <c r="G44"/>
  <c r="G42"/>
  <c r="H42"/>
  <c r="G47"/>
  <c r="H47"/>
  <c r="H53"/>
  <c r="H52"/>
  <c r="F49"/>
  <c r="F50"/>
  <c r="E49"/>
  <c r="E50"/>
  <c r="D3"/>
  <c r="D51"/>
  <c r="G49"/>
  <c r="G50"/>
  <c r="H51"/>
  <c r="C44"/>
  <c r="C43"/>
  <c r="F29"/>
  <c r="E29"/>
  <c r="D29"/>
  <c r="H29"/>
  <c r="G27"/>
  <c r="G29"/>
  <c r="C29"/>
  <c r="F28"/>
  <c r="E28"/>
  <c r="D28"/>
  <c r="H28"/>
  <c r="G28"/>
  <c r="C28"/>
  <c r="H27"/>
  <c r="F23"/>
  <c r="E23"/>
  <c r="D23"/>
  <c r="H23"/>
  <c r="G21"/>
  <c r="G23"/>
  <c r="C23"/>
  <c r="F22"/>
  <c r="E22"/>
  <c r="D22"/>
  <c r="H22"/>
  <c r="G22"/>
  <c r="C22"/>
  <c r="H21"/>
  <c r="F44"/>
  <c r="H48"/>
  <c r="E46"/>
  <c r="H46"/>
  <c r="H44"/>
  <c r="F43"/>
  <c r="E43"/>
  <c r="H43"/>
  <c r="F26"/>
  <c r="E26"/>
  <c r="D26"/>
  <c r="H26"/>
  <c r="F25"/>
  <c r="E25"/>
  <c r="D25"/>
  <c r="H25"/>
  <c r="G24"/>
  <c r="G26"/>
  <c r="G25"/>
  <c r="G18"/>
  <c r="G15"/>
  <c r="G17"/>
  <c r="G16"/>
  <c r="G12"/>
  <c r="G14"/>
  <c r="G13"/>
  <c r="G10"/>
  <c r="G9"/>
  <c r="C26"/>
  <c r="C25"/>
  <c r="C20"/>
  <c r="C19"/>
  <c r="C17"/>
  <c r="C16"/>
  <c r="G20"/>
  <c r="C33"/>
  <c r="C32"/>
  <c r="H24"/>
  <c r="F20"/>
  <c r="F19"/>
  <c r="E20"/>
  <c r="D20"/>
  <c r="E19"/>
  <c r="H18"/>
  <c r="F17"/>
  <c r="F16"/>
  <c r="E17"/>
  <c r="E16"/>
  <c r="D17"/>
  <c r="D16"/>
  <c r="H15"/>
  <c r="F14"/>
  <c r="F13"/>
  <c r="E14"/>
  <c r="E13"/>
  <c r="D14"/>
  <c r="H12"/>
  <c r="F10"/>
  <c r="F9"/>
  <c r="E10"/>
  <c r="E9"/>
  <c r="D10"/>
  <c r="C14"/>
  <c r="C13"/>
  <c r="C10"/>
  <c r="C9"/>
  <c r="G19"/>
  <c r="H16"/>
  <c r="H17"/>
  <c r="H10"/>
  <c r="H14"/>
  <c r="H20"/>
  <c r="D19"/>
  <c r="H19"/>
  <c r="D13"/>
  <c r="H13"/>
  <c r="D9"/>
  <c r="H9"/>
  <c r="H31"/>
</calcChain>
</file>

<file path=xl/comments1.xml><?xml version="1.0" encoding="utf-8"?>
<comments xmlns="http://schemas.openxmlformats.org/spreadsheetml/2006/main">
  <authors>
    <author>Finans</author>
  </authors>
  <commentList>
    <comment ref="D42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Примайс 2</t>
        </r>
      </text>
    </comment>
    <comment ref="C45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350 руб. в месяц</t>
        </r>
      </text>
    </comment>
    <comment ref="C47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150 руб в мес- нет в 17г договора</t>
        </r>
      </text>
    </comment>
  </commentList>
</comments>
</file>

<file path=xl/sharedStrings.xml><?xml version="1.0" encoding="utf-8"?>
<sst xmlns="http://schemas.openxmlformats.org/spreadsheetml/2006/main" count="206" uniqueCount="170">
  <si>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</si>
  <si>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</si>
  <si>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</si>
  <si>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</si>
  <si>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</si>
  <si>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</si>
  <si>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</si>
  <si>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</si>
  <si>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</si>
  <si>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</si>
  <si>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</si>
  <si>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</si>
  <si>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</si>
  <si>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</si>
  <si>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</si>
  <si>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</si>
  <si>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</si>
  <si>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</si>
  <si>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</si>
  <si>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</si>
  <si>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</si>
  <si>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</si>
  <si>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</si>
  <si>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</si>
  <si>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</si>
  <si>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</si>
  <si>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</si>
  <si>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</si>
  <si>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</si>
  <si>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</si>
  <si>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</si>
  <si>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</si>
  <si>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</si>
  <si>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</si>
  <si>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</si>
  <si>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</si>
  <si>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</si>
  <si>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</si>
  <si>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</si>
  <si>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</si>
  <si>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</si>
  <si>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</si>
  <si>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</si>
  <si>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</si>
  <si>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</si>
  <si>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</si>
  <si>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</si>
  <si>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</si>
  <si>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</si>
  <si>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</si>
  <si>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</si>
  <si>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</si>
  <si>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</si>
  <si>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</si>
  <si>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</si>
  <si>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</si>
  <si>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</si>
  <si>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</si>
  <si>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</si>
  <si>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</si>
  <si>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</si>
  <si>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</si>
  <si>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</si>
  <si>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</si>
  <si>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</si>
  <si>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</si>
  <si>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</si>
  <si>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</si>
  <si>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</si>
  <si>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</si>
  <si>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</si>
  <si>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</si>
  <si>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</si>
  <si>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>5. Текущий ремонт коммуникаций, проходящих через нежилые помещения</t>
  </si>
  <si>
    <t>нет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</si>
  <si>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</si>
  <si>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</si>
  <si>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</si>
  <si>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</si>
  <si>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</si>
  <si>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</si>
  <si>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</si>
  <si>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</si>
  <si>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</si>
  <si>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</si>
  <si>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</si>
  <si>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</si>
  <si>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</si>
  <si>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</si>
  <si>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</si>
  <si>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</si>
  <si>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</si>
  <si>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</si>
  <si>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</si>
  <si>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</si>
  <si>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</si>
  <si>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</si>
  <si>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</si>
  <si>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</si>
  <si>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</si>
  <si>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</si>
  <si>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</si>
  <si>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</si>
  <si>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</si>
  <si>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</si>
  <si>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</si>
  <si>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ООО "Эра"</t>
  </si>
  <si>
    <t>ул. Тунгусская, 8</t>
  </si>
  <si>
    <t>2-265-897</t>
  </si>
  <si>
    <t>Светланская, 209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</si>
  <si>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</si>
  <si>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</si>
  <si>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</si>
  <si>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</si>
  <si>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</si>
  <si>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</si>
  <si>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</si>
  <si>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</si>
  <si>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 xml:space="preserve"> </t>
  </si>
  <si>
    <t>исполн-ль</t>
  </si>
  <si>
    <t>ВСЕГО ПО ДОМУ:</t>
  </si>
  <si>
    <t>ВСЕГО С УЧЕТОМ ОСТАТКОВ:</t>
  </si>
  <si>
    <t>№ 155 по ул. Светланская</t>
  </si>
  <si>
    <t>ООО " Восток Мегаполис"</t>
  </si>
  <si>
    <t>12 этажей</t>
  </si>
  <si>
    <t>1 подъезд</t>
  </si>
  <si>
    <t>2 лифта</t>
  </si>
  <si>
    <t>1 м/провод</t>
  </si>
  <si>
    <t>01.06.2008г.</t>
  </si>
  <si>
    <t>1.5 Вывоз и утилизация ТБО</t>
  </si>
  <si>
    <t>1.4 Сан содерж. м/провода</t>
  </si>
  <si>
    <t>1.6 Тех, обслуживание лифтов</t>
  </si>
  <si>
    <t>6. Ростелеком</t>
  </si>
  <si>
    <t>7. Правильный формат</t>
  </si>
  <si>
    <t>Ленинского района-1":</t>
  </si>
  <si>
    <t xml:space="preserve"> ООО "Управляющая компания Ленинского района-1"</t>
  </si>
  <si>
    <t>от 30 .07. 2007г. Серия 25 № 002827459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</si>
  <si>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</si>
  <si>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</si>
  <si>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</si>
  <si>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переходящие остатки д/ср-в на начало 01.01. 2017г.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</si>
  <si>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</si>
  <si>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</si>
  <si>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</si>
  <si>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</si>
  <si>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</si>
  <si>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</si>
  <si>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</si>
  <si>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</si>
  <si>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</si>
  <si>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апрель</t>
  </si>
  <si>
    <t>2 шт.</t>
  </si>
  <si>
    <t>Ресогарантия</t>
  </si>
  <si>
    <t>обязательное страхование лифтов, исполн. Полис 111 № 0100299645</t>
  </si>
  <si>
    <t>Установка счетчика ХВС на ОДН</t>
  </si>
  <si>
    <t>август</t>
  </si>
  <si>
    <t>1 компл.</t>
  </si>
  <si>
    <t>Эра</t>
  </si>
  <si>
    <t>Аварийный ремонт канализационного стояка кв.10-14</t>
  </si>
  <si>
    <t>декабрь</t>
  </si>
  <si>
    <t>5 п.м.</t>
  </si>
  <si>
    <t>Замена электро счетчиков на лифт и л/клетку</t>
  </si>
  <si>
    <t>Аварийнная замена задвижки СЦО</t>
  </si>
  <si>
    <t>1 шт.</t>
  </si>
  <si>
    <t>Аварийнная замена задвижек СЦО</t>
  </si>
  <si>
    <t>Аварийный ремонт швов фасада</t>
  </si>
  <si>
    <t>310 п.м.</t>
  </si>
  <si>
    <t>Альянс-Прим</t>
  </si>
  <si>
    <t>Предложение Управляющей компании: косметический ремонт подъездов с обновлением системы электроснабжения. Собственникам необходимо предоставить протокол общего собрания для выполнения предложенных, или иных работ.</t>
  </si>
  <si>
    <t xml:space="preserve">ИСХ    53 / 03             от   "  21   "   марта              2018г.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</si>
</sst>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6" xfId="0" applyFont="1" applyBorder="1" applyAlignment="1"/>
    <xf numFmtId="0" fontId="6" fillId="0" borderId="0" xfId="0" applyFont="1" applyAlignment="1">
      <alignment horizontal="center"/>
    </xf>
    <xf numFmtId="0" fontId="9" fillId="0" borderId="2" xfId="0" applyFont="1" applyBorder="1" applyAlignment="1"/>
    <xf numFmtId="164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3" fillId="0" borderId="8" xfId="0" applyFont="1" applyBorder="1" applyAlignment="1"/>
    <xf numFmtId="0" fontId="0" fillId="0" borderId="0" xfId="0" applyAlignment="1"/>
    <xf numFmtId="0" fontId="9" fillId="0" borderId="1" xfId="0" applyFont="1" applyBorder="1"/>
    <xf numFmtId="0" fontId="3" fillId="0" borderId="1" xfId="0" applyFont="1" applyBorder="1" applyAlignment="1">
      <alignment wrapText="1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0" fillId="2" borderId="0" xfId="0" applyNumberForma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0" borderId="0" xfId="0" applyFont="1"/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wrapTex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9" fillId="0" borderId="2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12" sqref="E12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137</v>
      </c>
      <c r="C1" s="1"/>
    </row>
    <row r="2" spans="1:4" ht="15" customHeight="1">
      <c r="A2" s="2" t="s">
        <v>46</v>
      </c>
      <c r="C2" s="4"/>
    </row>
    <row r="3" spans="1:4" ht="15.75">
      <c r="B3" s="4" t="s">
        <v>10</v>
      </c>
      <c r="C3" s="23" t="s">
        <v>122</v>
      </c>
    </row>
    <row r="4" spans="1:4" s="124" customFormat="1" ht="14.25" customHeight="1">
      <c r="A4" s="21" t="s">
        <v>169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47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135</v>
      </c>
      <c r="D8" s="9"/>
    </row>
    <row r="9" spans="1:4" s="3" customFormat="1" ht="12" customHeight="1">
      <c r="A9" s="12" t="s">
        <v>1</v>
      </c>
      <c r="B9" s="13" t="s">
        <v>11</v>
      </c>
      <c r="C9" s="130" t="s">
        <v>12</v>
      </c>
      <c r="D9" s="131"/>
    </row>
    <row r="10" spans="1:4" s="3" customFormat="1" ht="24" customHeight="1">
      <c r="A10" s="12" t="s">
        <v>2</v>
      </c>
      <c r="B10" s="14" t="s">
        <v>13</v>
      </c>
      <c r="C10" s="132" t="s">
        <v>136</v>
      </c>
      <c r="D10" s="129"/>
    </row>
    <row r="11" spans="1:4" s="3" customFormat="1" ht="15" customHeight="1">
      <c r="A11" s="12" t="s">
        <v>3</v>
      </c>
      <c r="B11" s="13" t="s">
        <v>14</v>
      </c>
      <c r="C11" s="130" t="s">
        <v>15</v>
      </c>
      <c r="D11" s="131"/>
    </row>
    <row r="12" spans="1:4" s="3" customFormat="1" ht="16.5" customHeight="1">
      <c r="A12" s="136">
        <v>5</v>
      </c>
      <c r="B12" s="136" t="s">
        <v>90</v>
      </c>
      <c r="C12" s="53" t="s">
        <v>91</v>
      </c>
      <c r="D12" s="54" t="s">
        <v>92</v>
      </c>
    </row>
    <row r="13" spans="1:4" s="3" customFormat="1" ht="14.25" customHeight="1">
      <c r="A13" s="136"/>
      <c r="B13" s="136"/>
      <c r="C13" s="53" t="s">
        <v>93</v>
      </c>
      <c r="D13" s="54" t="s">
        <v>94</v>
      </c>
    </row>
    <row r="14" spans="1:4" s="3" customFormat="1">
      <c r="A14" s="136"/>
      <c r="B14" s="136"/>
      <c r="C14" s="53" t="s">
        <v>95</v>
      </c>
      <c r="D14" s="54" t="s">
        <v>96</v>
      </c>
    </row>
    <row r="15" spans="1:4" s="3" customFormat="1" ht="16.5" customHeight="1">
      <c r="A15" s="136"/>
      <c r="B15" s="136"/>
      <c r="C15" s="53" t="s">
        <v>97</v>
      </c>
      <c r="D15" s="54" t="s">
        <v>98</v>
      </c>
    </row>
    <row r="16" spans="1:4" s="3" customFormat="1" ht="16.5" customHeight="1">
      <c r="A16" s="136"/>
      <c r="B16" s="136"/>
      <c r="C16" s="53" t="s">
        <v>99</v>
      </c>
      <c r="D16" s="54" t="s">
        <v>100</v>
      </c>
    </row>
    <row r="17" spans="1:4" s="5" customFormat="1" ht="15.75" customHeight="1">
      <c r="A17" s="136"/>
      <c r="B17" s="136"/>
      <c r="C17" s="53" t="s">
        <v>101</v>
      </c>
      <c r="D17" s="54" t="s">
        <v>102</v>
      </c>
    </row>
    <row r="18" spans="1:4" s="5" customFormat="1" ht="15.75" customHeight="1">
      <c r="A18" s="136"/>
      <c r="B18" s="136"/>
      <c r="C18" s="55" t="s">
        <v>103</v>
      </c>
      <c r="D18" s="54" t="s">
        <v>104</v>
      </c>
    </row>
    <row r="19" spans="1:4" ht="19.5" customHeight="1">
      <c r="A19" s="12" t="s">
        <v>4</v>
      </c>
      <c r="B19" s="13" t="s">
        <v>16</v>
      </c>
      <c r="C19" s="137" t="s">
        <v>72</v>
      </c>
      <c r="D19" s="138"/>
    </row>
    <row r="20" spans="1:4" s="5" customFormat="1" ht="21" customHeight="1">
      <c r="A20" s="12" t="s">
        <v>5</v>
      </c>
      <c r="B20" s="13" t="s">
        <v>17</v>
      </c>
      <c r="C20" s="139" t="s">
        <v>51</v>
      </c>
      <c r="D20" s="140"/>
    </row>
    <row r="21" spans="1:4" s="5" customFormat="1" ht="15" customHeight="1">
      <c r="A21" s="12" t="s">
        <v>6</v>
      </c>
      <c r="B21" s="13" t="s">
        <v>18</v>
      </c>
      <c r="C21" s="132" t="s">
        <v>19</v>
      </c>
      <c r="D21" s="141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2" t="s">
        <v>23</v>
      </c>
    </row>
    <row r="26" spans="1:4" ht="21.75" customHeight="1">
      <c r="A26" s="133" t="s">
        <v>26</v>
      </c>
      <c r="B26" s="134"/>
      <c r="C26" s="134"/>
      <c r="D26" s="135"/>
    </row>
    <row r="27" spans="1:4" ht="12" customHeight="1">
      <c r="A27" s="49"/>
      <c r="B27" s="50"/>
      <c r="C27" s="50"/>
      <c r="D27" s="51"/>
    </row>
    <row r="28" spans="1:4">
      <c r="A28" s="7">
        <v>1</v>
      </c>
      <c r="B28" s="6" t="s">
        <v>105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106</v>
      </c>
      <c r="C30" s="6" t="s">
        <v>107</v>
      </c>
      <c r="D30" s="10" t="s">
        <v>108</v>
      </c>
    </row>
    <row r="31" spans="1:4">
      <c r="A31" s="19" t="s">
        <v>39</v>
      </c>
      <c r="B31" s="18"/>
      <c r="C31" s="18"/>
      <c r="D31" s="18"/>
    </row>
    <row r="32" spans="1:4">
      <c r="A32" s="19" t="s">
        <v>40</v>
      </c>
      <c r="B32" s="18"/>
      <c r="C32" s="18"/>
      <c r="D32" s="18"/>
    </row>
    <row r="33" spans="1:4">
      <c r="A33" s="7">
        <v>1</v>
      </c>
      <c r="B33" s="6" t="s">
        <v>123</v>
      </c>
      <c r="C33" s="6" t="s">
        <v>107</v>
      </c>
      <c r="D33" s="10" t="s">
        <v>28</v>
      </c>
    </row>
    <row r="34" spans="1:4" ht="15" customHeight="1">
      <c r="A34" s="19" t="s">
        <v>29</v>
      </c>
      <c r="B34" s="18"/>
      <c r="C34" s="18"/>
      <c r="D34" s="18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 ht="5.25" customHeight="1">
      <c r="A36" s="27"/>
      <c r="B36" s="11"/>
      <c r="C36" s="11"/>
      <c r="D36" s="11"/>
    </row>
    <row r="37" spans="1:4">
      <c r="A37" s="4" t="s">
        <v>45</v>
      </c>
      <c r="B37" s="18"/>
      <c r="C37" s="18"/>
      <c r="D37" s="18"/>
    </row>
    <row r="38" spans="1:4" ht="15" customHeight="1">
      <c r="A38" s="7">
        <v>1</v>
      </c>
      <c r="B38" s="6" t="s">
        <v>31</v>
      </c>
      <c r="C38" s="127">
        <v>1972</v>
      </c>
      <c r="D38" s="126"/>
    </row>
    <row r="39" spans="1:4">
      <c r="A39" s="7">
        <v>2</v>
      </c>
      <c r="B39" s="6" t="s">
        <v>33</v>
      </c>
      <c r="C39" s="127" t="s">
        <v>124</v>
      </c>
      <c r="D39" s="126"/>
    </row>
    <row r="40" spans="1:4">
      <c r="A40" s="7">
        <v>3</v>
      </c>
      <c r="B40" s="6" t="s">
        <v>34</v>
      </c>
      <c r="C40" s="127" t="s">
        <v>125</v>
      </c>
      <c r="D40" s="128"/>
    </row>
    <row r="41" spans="1:4" ht="15" customHeight="1">
      <c r="A41" s="7">
        <v>4</v>
      </c>
      <c r="B41" s="6" t="s">
        <v>32</v>
      </c>
      <c r="C41" s="127" t="s">
        <v>126</v>
      </c>
      <c r="D41" s="128"/>
    </row>
    <row r="42" spans="1:4">
      <c r="A42" s="7">
        <v>5</v>
      </c>
      <c r="B42" s="6" t="s">
        <v>35</v>
      </c>
      <c r="C42" s="127" t="s">
        <v>127</v>
      </c>
      <c r="D42" s="128"/>
    </row>
    <row r="43" spans="1:4">
      <c r="A43" s="7">
        <v>6</v>
      </c>
      <c r="B43" s="6" t="s">
        <v>36</v>
      </c>
      <c r="C43" s="127">
        <v>2431</v>
      </c>
      <c r="D43" s="126"/>
    </row>
    <row r="44" spans="1:4" ht="15" customHeight="1">
      <c r="A44" s="7">
        <v>7</v>
      </c>
      <c r="B44" s="6" t="s">
        <v>37</v>
      </c>
      <c r="C44" s="127">
        <v>160.4</v>
      </c>
      <c r="D44" s="126"/>
    </row>
    <row r="45" spans="1:4">
      <c r="A45" s="7">
        <v>8</v>
      </c>
      <c r="B45" s="6" t="s">
        <v>38</v>
      </c>
      <c r="C45" s="127">
        <v>406.7</v>
      </c>
      <c r="D45" s="126"/>
    </row>
    <row r="46" spans="1:4">
      <c r="A46" s="7">
        <v>9</v>
      </c>
      <c r="B46" s="6" t="s">
        <v>110</v>
      </c>
      <c r="C46" s="127">
        <v>96</v>
      </c>
      <c r="D46" s="129"/>
    </row>
    <row r="47" spans="1:4">
      <c r="A47" s="7">
        <v>10</v>
      </c>
      <c r="B47" s="6" t="s">
        <v>71</v>
      </c>
      <c r="C47" s="125" t="s">
        <v>128</v>
      </c>
      <c r="D47" s="126"/>
    </row>
    <row r="48" spans="1:4">
      <c r="A48" s="4"/>
    </row>
    <row r="49" spans="1:4">
      <c r="A49" s="4"/>
    </row>
    <row r="51" spans="1:4">
      <c r="A51" s="56"/>
      <c r="B51" s="56"/>
      <c r="C51" s="57"/>
      <c r="D51" s="58"/>
    </row>
    <row r="52" spans="1:4">
      <c r="A52" s="56"/>
      <c r="B52" s="56"/>
      <c r="C52" s="57"/>
      <c r="D52" s="58"/>
    </row>
    <row r="53" spans="1:4">
      <c r="A53" s="56"/>
      <c r="B53" s="56"/>
      <c r="C53" s="57"/>
      <c r="D53" s="58"/>
    </row>
    <row r="54" spans="1:4">
      <c r="A54" s="56"/>
      <c r="B54" s="56"/>
      <c r="C54" s="57"/>
      <c r="D54" s="58"/>
    </row>
    <row r="55" spans="1:4">
      <c r="A55" s="56"/>
      <c r="B55" s="56"/>
      <c r="C55" s="59"/>
      <c r="D55" s="58"/>
    </row>
    <row r="56" spans="1:4">
      <c r="A56" s="56"/>
      <c r="B56" s="56"/>
      <c r="C56" s="60"/>
      <c r="D56" s="58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"/>
  <sheetViews>
    <sheetView topLeftCell="A70" workbookViewId="0">
      <selection sqref="A1:H89"/>
    </sheetView>
  </sheetViews>
  <sheetFormatPr defaultRowHeight="15"/>
  <cols>
    <col min="1" max="1" width="15.85546875" customWidth="1"/>
    <col min="2" max="2" width="13.42578125" style="29" customWidth="1"/>
    <col min="3" max="3" width="8.5703125" style="42" customWidth="1"/>
    <col min="4" max="4" width="8.28515625" customWidth="1"/>
    <col min="5" max="5" width="9" customWidth="1"/>
    <col min="6" max="6" width="9.7109375" customWidth="1"/>
    <col min="7" max="7" width="12.42578125" customWidth="1"/>
    <col min="8" max="8" width="10.140625" customWidth="1"/>
    <col min="12" max="12" width="11.5703125" customWidth="1"/>
  </cols>
  <sheetData>
    <row r="1" spans="1:26">
      <c r="A1" s="4" t="s">
        <v>115</v>
      </c>
      <c r="B1"/>
      <c r="C1" s="33"/>
      <c r="D1" s="33"/>
      <c r="G1" s="33"/>
      <c r="H1" s="1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6.5" customHeight="1">
      <c r="A2" s="4" t="s">
        <v>138</v>
      </c>
      <c r="B2"/>
      <c r="C2" s="33"/>
      <c r="D2" s="33"/>
      <c r="G2" s="33"/>
      <c r="H2" s="1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107" customFormat="1" ht="29.25" customHeight="1">
      <c r="A3" s="168" t="s">
        <v>140</v>
      </c>
      <c r="B3" s="168"/>
      <c r="C3" s="100"/>
      <c r="D3" s="101">
        <f>D4+D5-0.01</f>
        <v>1075.0999999999999</v>
      </c>
      <c r="E3" s="102"/>
      <c r="F3" s="103"/>
      <c r="G3" s="103"/>
      <c r="H3" s="104"/>
      <c r="I3" s="105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s="107" customFormat="1" ht="23.25" customHeight="1">
      <c r="A4" s="108" t="s">
        <v>116</v>
      </c>
      <c r="B4" s="108"/>
      <c r="C4" s="100"/>
      <c r="D4" s="101">
        <v>1133.74</v>
      </c>
      <c r="E4" s="102"/>
      <c r="F4" s="103"/>
      <c r="G4" s="103"/>
      <c r="H4" s="109"/>
      <c r="I4" s="105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s="107" customFormat="1" ht="22.5" customHeight="1">
      <c r="A5" s="108" t="s">
        <v>117</v>
      </c>
      <c r="B5" s="108"/>
      <c r="C5" s="100"/>
      <c r="D5" s="101">
        <v>-58.63</v>
      </c>
      <c r="E5" s="102"/>
      <c r="F5" s="103"/>
      <c r="G5" s="103"/>
      <c r="H5" s="104"/>
      <c r="I5" s="105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15" customHeight="1">
      <c r="A6" s="175" t="s">
        <v>139</v>
      </c>
      <c r="B6" s="176"/>
      <c r="C6" s="176"/>
      <c r="D6" s="176"/>
      <c r="E6" s="176"/>
      <c r="F6" s="176"/>
      <c r="G6" s="176"/>
      <c r="H6" s="177"/>
      <c r="I6" s="89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56.25" customHeight="1">
      <c r="A7" s="179" t="s">
        <v>58</v>
      </c>
      <c r="B7" s="160"/>
      <c r="C7" s="38" t="s">
        <v>59</v>
      </c>
      <c r="D7" s="28" t="s">
        <v>60</v>
      </c>
      <c r="E7" s="28" t="s">
        <v>61</v>
      </c>
      <c r="F7" s="28" t="s">
        <v>62</v>
      </c>
      <c r="G7" s="34" t="s">
        <v>63</v>
      </c>
      <c r="H7" s="28" t="s">
        <v>64</v>
      </c>
    </row>
    <row r="8" spans="1:26" s="4" customFormat="1" ht="17.25" customHeight="1">
      <c r="A8" s="179" t="s">
        <v>65</v>
      </c>
      <c r="B8" s="160"/>
      <c r="C8" s="39">
        <v>20.420000000000002</v>
      </c>
      <c r="D8" s="76">
        <v>-56.83</v>
      </c>
      <c r="E8" s="76">
        <f>E12+E15+E18+E21+E24+E27</f>
        <v>575.09</v>
      </c>
      <c r="F8" s="76">
        <f>F12+F15+F18+F21+F24+F27</f>
        <v>547.84</v>
      </c>
      <c r="G8" s="76">
        <f>F8</f>
        <v>547.84</v>
      </c>
      <c r="H8" s="61">
        <f>F8-E8+D8</f>
        <v>-84.08</v>
      </c>
    </row>
    <row r="9" spans="1:26">
      <c r="A9" s="35" t="s">
        <v>66</v>
      </c>
      <c r="B9" s="36"/>
      <c r="C9" s="40">
        <f>C8-C10</f>
        <v>18.378</v>
      </c>
      <c r="D9" s="45">
        <f>D8-D10</f>
        <v>-51.146999999999998</v>
      </c>
      <c r="E9" s="45">
        <f>E8-E10</f>
        <v>517.58100000000002</v>
      </c>
      <c r="F9" s="45">
        <f>F8-F10</f>
        <v>493.05600000000004</v>
      </c>
      <c r="G9" s="45">
        <f>G8-G10</f>
        <v>493.05600000000004</v>
      </c>
      <c r="H9" s="61">
        <f t="shared" ref="H9:H10" si="0">F9-E9+D9</f>
        <v>-75.671999999999969</v>
      </c>
    </row>
    <row r="10" spans="1:26">
      <c r="A10" s="146" t="s">
        <v>67</v>
      </c>
      <c r="B10" s="147"/>
      <c r="C10" s="40">
        <f>C8*10%</f>
        <v>2.0420000000000003</v>
      </c>
      <c r="D10" s="45">
        <f>D8*10%</f>
        <v>-5.6829999999999998</v>
      </c>
      <c r="E10" s="45">
        <f>E8*10%</f>
        <v>57.509000000000007</v>
      </c>
      <c r="F10" s="45">
        <f>F8*10%</f>
        <v>54.784000000000006</v>
      </c>
      <c r="G10" s="45">
        <f>G8*10%</f>
        <v>54.784000000000006</v>
      </c>
      <c r="H10" s="61">
        <f t="shared" si="0"/>
        <v>-8.4080000000000013</v>
      </c>
    </row>
    <row r="11" spans="1:26" ht="12.75" customHeight="1">
      <c r="A11" s="180" t="s">
        <v>68</v>
      </c>
      <c r="B11" s="181"/>
      <c r="C11" s="181"/>
      <c r="D11" s="181"/>
      <c r="E11" s="181"/>
      <c r="F11" s="181"/>
      <c r="G11" s="181"/>
      <c r="H11" s="154"/>
    </row>
    <row r="12" spans="1:26">
      <c r="A12" s="144" t="s">
        <v>48</v>
      </c>
      <c r="B12" s="145"/>
      <c r="C12" s="39">
        <v>5.65</v>
      </c>
      <c r="D12" s="75">
        <v>-6.37</v>
      </c>
      <c r="E12" s="75">
        <v>164.83</v>
      </c>
      <c r="F12" s="75">
        <v>156.87</v>
      </c>
      <c r="G12" s="75">
        <f>F12</f>
        <v>156.87</v>
      </c>
      <c r="H12" s="45">
        <f>F12-E12+D12</f>
        <v>-14.330000000000009</v>
      </c>
      <c r="J12" s="68"/>
    </row>
    <row r="13" spans="1:26">
      <c r="A13" s="35" t="s">
        <v>66</v>
      </c>
      <c r="B13" s="36"/>
      <c r="C13" s="40">
        <f>C12-C14</f>
        <v>5.085</v>
      </c>
      <c r="D13" s="45">
        <f>D12-D14</f>
        <v>-5.7330000000000005</v>
      </c>
      <c r="E13" s="45">
        <f>E12-E14</f>
        <v>148.34700000000001</v>
      </c>
      <c r="F13" s="45">
        <f>F12-F14</f>
        <v>141.18299999999999</v>
      </c>
      <c r="G13" s="45">
        <f>G12-G14</f>
        <v>141.18299999999999</v>
      </c>
      <c r="H13" s="45">
        <f t="shared" ref="H13:H26" si="1">F13-E13+D13</f>
        <v>-12.897000000000016</v>
      </c>
    </row>
    <row r="14" spans="1:26">
      <c r="A14" s="146" t="s">
        <v>67</v>
      </c>
      <c r="B14" s="147"/>
      <c r="C14" s="40">
        <f>C12*10%</f>
        <v>0.56500000000000006</v>
      </c>
      <c r="D14" s="45">
        <f>D12*10%</f>
        <v>-0.63700000000000001</v>
      </c>
      <c r="E14" s="45">
        <f>E12*10%</f>
        <v>16.483000000000001</v>
      </c>
      <c r="F14" s="45">
        <f>F12*10%</f>
        <v>15.687000000000001</v>
      </c>
      <c r="G14" s="45">
        <f>G12*10%</f>
        <v>15.687000000000001</v>
      </c>
      <c r="H14" s="45">
        <f t="shared" si="1"/>
        <v>-1.4329999999999994</v>
      </c>
    </row>
    <row r="15" spans="1:26" ht="23.25" customHeight="1">
      <c r="A15" s="144" t="s">
        <v>41</v>
      </c>
      <c r="B15" s="145"/>
      <c r="C15" s="39">
        <v>3.45</v>
      </c>
      <c r="D15" s="75">
        <v>-14.77</v>
      </c>
      <c r="E15" s="75">
        <v>100.65</v>
      </c>
      <c r="F15" s="75">
        <v>95.79</v>
      </c>
      <c r="G15" s="75">
        <f>F15</f>
        <v>95.79</v>
      </c>
      <c r="H15" s="45">
        <f t="shared" si="1"/>
        <v>-19.63</v>
      </c>
    </row>
    <row r="16" spans="1:26">
      <c r="A16" s="35" t="s">
        <v>66</v>
      </c>
      <c r="B16" s="36"/>
      <c r="C16" s="40">
        <f>C15-C17</f>
        <v>3.105</v>
      </c>
      <c r="D16" s="45">
        <f>D15-D17</f>
        <v>-13.292999999999999</v>
      </c>
      <c r="E16" s="45">
        <f>E15-E17</f>
        <v>90.585000000000008</v>
      </c>
      <c r="F16" s="45">
        <f>F15-F17</f>
        <v>86.211000000000013</v>
      </c>
      <c r="G16" s="45">
        <f>G15-G17</f>
        <v>86.211000000000013</v>
      </c>
      <c r="H16" s="45">
        <f t="shared" si="1"/>
        <v>-17.666999999999994</v>
      </c>
    </row>
    <row r="17" spans="1:8" ht="15" customHeight="1">
      <c r="A17" s="146" t="s">
        <v>67</v>
      </c>
      <c r="B17" s="147"/>
      <c r="C17" s="40">
        <f>C15*10%</f>
        <v>0.34500000000000003</v>
      </c>
      <c r="D17" s="45">
        <f>D15*10%</f>
        <v>-1.4770000000000001</v>
      </c>
      <c r="E17" s="45">
        <f>E15*10%</f>
        <v>10.065000000000001</v>
      </c>
      <c r="F17" s="45">
        <f>F15*10%</f>
        <v>9.5790000000000006</v>
      </c>
      <c r="G17" s="45">
        <f>G15*10%</f>
        <v>9.5790000000000006</v>
      </c>
      <c r="H17" s="45">
        <f t="shared" si="1"/>
        <v>-1.9630000000000007</v>
      </c>
    </row>
    <row r="18" spans="1:8" ht="21.75" customHeight="1">
      <c r="A18" s="144" t="s">
        <v>49</v>
      </c>
      <c r="B18" s="145"/>
      <c r="C18" s="38">
        <v>2.37</v>
      </c>
      <c r="D18" s="75">
        <v>-9.9</v>
      </c>
      <c r="E18" s="75">
        <v>69.14</v>
      </c>
      <c r="F18" s="75">
        <v>65.8</v>
      </c>
      <c r="G18" s="75">
        <f>F18</f>
        <v>65.8</v>
      </c>
      <c r="H18" s="45">
        <f t="shared" si="1"/>
        <v>-13.240000000000004</v>
      </c>
    </row>
    <row r="19" spans="1:8" ht="13.5" customHeight="1">
      <c r="A19" s="35" t="s">
        <v>66</v>
      </c>
      <c r="B19" s="36"/>
      <c r="C19" s="40">
        <f>C18-C20</f>
        <v>2.133</v>
      </c>
      <c r="D19" s="45">
        <f>D18-D20</f>
        <v>-8.91</v>
      </c>
      <c r="E19" s="45">
        <f>E18-E20</f>
        <v>62.225999999999999</v>
      </c>
      <c r="F19" s="45">
        <f>F18-F20</f>
        <v>59.22</v>
      </c>
      <c r="G19" s="45">
        <f>G18-G20</f>
        <v>59.22</v>
      </c>
      <c r="H19" s="45">
        <f t="shared" si="1"/>
        <v>-11.916</v>
      </c>
    </row>
    <row r="20" spans="1:8" ht="12.75" customHeight="1">
      <c r="A20" s="146" t="s">
        <v>67</v>
      </c>
      <c r="B20" s="147"/>
      <c r="C20" s="40">
        <f>C18*10%</f>
        <v>0.23700000000000002</v>
      </c>
      <c r="D20" s="45">
        <f>D18*10%</f>
        <v>-0.9900000000000001</v>
      </c>
      <c r="E20" s="45">
        <f>E18*10%</f>
        <v>6.9140000000000006</v>
      </c>
      <c r="F20" s="45">
        <f>F18*10%</f>
        <v>6.58</v>
      </c>
      <c r="G20" s="45">
        <f>G18*10%</f>
        <v>6.58</v>
      </c>
      <c r="H20" s="45">
        <f t="shared" si="1"/>
        <v>-1.3240000000000007</v>
      </c>
    </row>
    <row r="21" spans="1:8" ht="14.25" customHeight="1">
      <c r="A21" s="10" t="s">
        <v>130</v>
      </c>
      <c r="B21" s="37"/>
      <c r="C21" s="41">
        <v>1.1100000000000001</v>
      </c>
      <c r="D21" s="45">
        <v>-4.5599999999999996</v>
      </c>
      <c r="E21" s="45">
        <v>32.380000000000003</v>
      </c>
      <c r="F21" s="45">
        <v>30.82</v>
      </c>
      <c r="G21" s="45">
        <f>F21</f>
        <v>30.82</v>
      </c>
      <c r="H21" s="45">
        <f t="shared" ref="H21:H23" si="2">F21-E21+D21</f>
        <v>-6.1200000000000019</v>
      </c>
    </row>
    <row r="22" spans="1:8" ht="14.25" customHeight="1">
      <c r="A22" s="35" t="s">
        <v>66</v>
      </c>
      <c r="B22" s="36"/>
      <c r="C22" s="40">
        <f>C21-C23</f>
        <v>0.99900000000000011</v>
      </c>
      <c r="D22" s="45">
        <f>D21-D23</f>
        <v>-4.1039999999999992</v>
      </c>
      <c r="E22" s="45">
        <f>E21-E23</f>
        <v>29.142000000000003</v>
      </c>
      <c r="F22" s="45">
        <f>F21-F23</f>
        <v>27.738</v>
      </c>
      <c r="G22" s="45">
        <f>G21-G23</f>
        <v>27.738</v>
      </c>
      <c r="H22" s="45">
        <f t="shared" si="2"/>
        <v>-5.5080000000000027</v>
      </c>
    </row>
    <row r="23" spans="1:8">
      <c r="A23" s="146" t="s">
        <v>67</v>
      </c>
      <c r="B23" s="147"/>
      <c r="C23" s="40">
        <f>C21*10%</f>
        <v>0.11100000000000002</v>
      </c>
      <c r="D23" s="45">
        <f>D21*10%</f>
        <v>-0.45599999999999996</v>
      </c>
      <c r="E23" s="45">
        <f>E21*10%</f>
        <v>3.2380000000000004</v>
      </c>
      <c r="F23" s="45">
        <f>F21*10%</f>
        <v>3.0820000000000003</v>
      </c>
      <c r="G23" s="45">
        <f>G21*10%</f>
        <v>3.0820000000000003</v>
      </c>
      <c r="H23" s="45">
        <f t="shared" si="2"/>
        <v>-0.6120000000000001</v>
      </c>
    </row>
    <row r="24" spans="1:8" ht="14.25" customHeight="1">
      <c r="A24" s="10" t="s">
        <v>129</v>
      </c>
      <c r="B24" s="37"/>
      <c r="C24" s="41">
        <v>3.65</v>
      </c>
      <c r="D24" s="45">
        <v>-17.09</v>
      </c>
      <c r="E24" s="45">
        <f>12.84+3.21+2.62+87.81</f>
        <v>106.48</v>
      </c>
      <c r="F24" s="45">
        <f>12.22+3.05+2.5+83.57</f>
        <v>101.33999999999999</v>
      </c>
      <c r="G24" s="45">
        <f>F24</f>
        <v>101.33999999999999</v>
      </c>
      <c r="H24" s="45">
        <f t="shared" si="1"/>
        <v>-22.230000000000015</v>
      </c>
    </row>
    <row r="25" spans="1:8" ht="14.25" customHeight="1">
      <c r="A25" s="35" t="s">
        <v>66</v>
      </c>
      <c r="B25" s="36"/>
      <c r="C25" s="40">
        <f>C24-C26</f>
        <v>3.2850000000000001</v>
      </c>
      <c r="D25" s="45">
        <f>D24-D26</f>
        <v>-15.381</v>
      </c>
      <c r="E25" s="45">
        <f>E24-E26</f>
        <v>95.832000000000008</v>
      </c>
      <c r="F25" s="45">
        <f>F24-F26</f>
        <v>91.205999999999989</v>
      </c>
      <c r="G25" s="45">
        <f>G24-G26</f>
        <v>91.205999999999989</v>
      </c>
      <c r="H25" s="45">
        <f t="shared" si="1"/>
        <v>-20.007000000000019</v>
      </c>
    </row>
    <row r="26" spans="1:8">
      <c r="A26" s="146" t="s">
        <v>67</v>
      </c>
      <c r="B26" s="147"/>
      <c r="C26" s="40">
        <f>C24*10%</f>
        <v>0.36499999999999999</v>
      </c>
      <c r="D26" s="45">
        <f>D24*10%</f>
        <v>-1.7090000000000001</v>
      </c>
      <c r="E26" s="45">
        <f>E24*10%</f>
        <v>10.648000000000001</v>
      </c>
      <c r="F26" s="45">
        <f>F24*10%</f>
        <v>10.134</v>
      </c>
      <c r="G26" s="45">
        <f>G24*10%</f>
        <v>10.134</v>
      </c>
      <c r="H26" s="45">
        <f t="shared" si="1"/>
        <v>-2.2230000000000012</v>
      </c>
    </row>
    <row r="27" spans="1:8" ht="14.25" customHeight="1">
      <c r="A27" s="10" t="s">
        <v>131</v>
      </c>
      <c r="B27" s="37"/>
      <c r="C27" s="41">
        <v>4.1900000000000004</v>
      </c>
      <c r="D27" s="45">
        <v>-7.29</v>
      </c>
      <c r="E27" s="45">
        <v>101.61</v>
      </c>
      <c r="F27" s="45">
        <v>97.22</v>
      </c>
      <c r="G27" s="45">
        <f>F27</f>
        <v>97.22</v>
      </c>
      <c r="H27" s="45">
        <f t="shared" ref="H27:H29" si="3">F27-E27+D27</f>
        <v>-11.68</v>
      </c>
    </row>
    <row r="28" spans="1:8" ht="14.25" customHeight="1">
      <c r="A28" s="35" t="s">
        <v>66</v>
      </c>
      <c r="B28" s="36"/>
      <c r="C28" s="40">
        <f>C27-C29</f>
        <v>3.7710000000000004</v>
      </c>
      <c r="D28" s="45">
        <f>D27-D29</f>
        <v>-6.5609999999999999</v>
      </c>
      <c r="E28" s="45">
        <f>E27-E29</f>
        <v>91.448999999999998</v>
      </c>
      <c r="F28" s="45">
        <f>F27-F29</f>
        <v>87.49799999999999</v>
      </c>
      <c r="G28" s="45">
        <f>G27-G29</f>
        <v>87.49799999999999</v>
      </c>
      <c r="H28" s="45">
        <f t="shared" si="3"/>
        <v>-10.512000000000008</v>
      </c>
    </row>
    <row r="29" spans="1:8">
      <c r="A29" s="146" t="s">
        <v>67</v>
      </c>
      <c r="B29" s="147"/>
      <c r="C29" s="40">
        <f>C27*10%</f>
        <v>0.41900000000000004</v>
      </c>
      <c r="D29" s="45">
        <f>D27*10%</f>
        <v>-0.72900000000000009</v>
      </c>
      <c r="E29" s="45">
        <f>E27*10%</f>
        <v>10.161000000000001</v>
      </c>
      <c r="F29" s="45">
        <f>F27*10%</f>
        <v>9.7220000000000013</v>
      </c>
      <c r="G29" s="45">
        <f>G27*10%</f>
        <v>9.7220000000000013</v>
      </c>
      <c r="H29" s="45">
        <f t="shared" si="3"/>
        <v>-1.1680000000000001</v>
      </c>
    </row>
    <row r="30" spans="1:8" s="107" customFormat="1" ht="5.25" customHeight="1">
      <c r="A30" s="110"/>
      <c r="B30" s="111"/>
      <c r="C30" s="112"/>
      <c r="D30" s="113"/>
      <c r="E30" s="112"/>
      <c r="F30" s="112"/>
      <c r="G30" s="114"/>
      <c r="H30" s="115"/>
    </row>
    <row r="31" spans="1:8" s="4" customFormat="1" ht="11.25" customHeight="1">
      <c r="A31" s="179" t="s">
        <v>42</v>
      </c>
      <c r="B31" s="160"/>
      <c r="C31" s="41">
        <v>7.8</v>
      </c>
      <c r="D31" s="61">
        <v>1061.52</v>
      </c>
      <c r="E31" s="61">
        <f>154.33+47.77+15.75</f>
        <v>217.85000000000002</v>
      </c>
      <c r="F31" s="61">
        <f>146.87+46.19+14.99</f>
        <v>208.05</v>
      </c>
      <c r="G31" s="78">
        <f>G32+G33</f>
        <v>290.02500000000003</v>
      </c>
      <c r="H31" s="61">
        <f>F31-E31-G31+D31+F31</f>
        <v>969.74499999999989</v>
      </c>
    </row>
    <row r="32" spans="1:8" ht="15.75" customHeight="1">
      <c r="A32" s="35" t="s">
        <v>69</v>
      </c>
      <c r="B32" s="36"/>
      <c r="C32" s="40">
        <f>C31-C33</f>
        <v>7.02</v>
      </c>
      <c r="D32" s="45">
        <v>1063.32</v>
      </c>
      <c r="E32" s="45">
        <f>E31-E33</f>
        <v>196.06500000000003</v>
      </c>
      <c r="F32" s="45">
        <f>F31-F33</f>
        <v>187.245</v>
      </c>
      <c r="G32" s="77">
        <v>268.24</v>
      </c>
      <c r="H32" s="45">
        <f t="shared" ref="H32:H39" si="4">F32-E32-G32+D32+F32</f>
        <v>973.50499999999988</v>
      </c>
    </row>
    <row r="33" spans="1:10" ht="12.75" customHeight="1">
      <c r="A33" s="146" t="s">
        <v>67</v>
      </c>
      <c r="B33" s="147"/>
      <c r="C33" s="40">
        <f>C31*10%</f>
        <v>0.78</v>
      </c>
      <c r="D33" s="45">
        <v>-1.8</v>
      </c>
      <c r="E33" s="45">
        <f>E31*10%</f>
        <v>21.785000000000004</v>
      </c>
      <c r="F33" s="45">
        <f>F31*10%</f>
        <v>20.805000000000003</v>
      </c>
      <c r="G33" s="45">
        <f>E33</f>
        <v>21.785000000000004</v>
      </c>
      <c r="H33" s="45">
        <f t="shared" si="4"/>
        <v>-3.7600000000000016</v>
      </c>
    </row>
    <row r="34" spans="1:10" s="4" customFormat="1" ht="15.75" customHeight="1">
      <c r="A34" s="148" t="s">
        <v>144</v>
      </c>
      <c r="B34" s="149"/>
      <c r="C34" s="103"/>
      <c r="D34" s="102">
        <v>0</v>
      </c>
      <c r="E34" s="103">
        <f>E36+E37+E38+E39</f>
        <v>51.92</v>
      </c>
      <c r="F34" s="103">
        <f t="shared" ref="F34:G34" si="5">F36+F37+F38+F39</f>
        <v>46.6</v>
      </c>
      <c r="G34" s="103">
        <f t="shared" si="5"/>
        <v>46.6</v>
      </c>
      <c r="H34" s="61">
        <f t="shared" si="4"/>
        <v>-5.32</v>
      </c>
    </row>
    <row r="35" spans="1:10" ht="12.75" customHeight="1">
      <c r="A35" s="123" t="s">
        <v>145</v>
      </c>
      <c r="B35" s="111"/>
      <c r="C35" s="112"/>
      <c r="D35" s="115">
        <v>0</v>
      </c>
      <c r="E35" s="112"/>
      <c r="F35" s="112"/>
      <c r="G35" s="122"/>
      <c r="H35" s="102"/>
    </row>
    <row r="36" spans="1:10" ht="12.75" customHeight="1">
      <c r="A36" s="142" t="s">
        <v>146</v>
      </c>
      <c r="B36" s="143"/>
      <c r="C36" s="112"/>
      <c r="D36" s="115">
        <v>0</v>
      </c>
      <c r="E36" s="112">
        <v>4.2</v>
      </c>
      <c r="F36" s="112">
        <v>3.68</v>
      </c>
      <c r="G36" s="122">
        <v>3.68</v>
      </c>
      <c r="H36" s="45">
        <f t="shared" si="4"/>
        <v>-0.52</v>
      </c>
    </row>
    <row r="37" spans="1:10" ht="12.75" customHeight="1">
      <c r="A37" s="142" t="s">
        <v>147</v>
      </c>
      <c r="B37" s="143"/>
      <c r="C37" s="112"/>
      <c r="D37" s="115">
        <v>0</v>
      </c>
      <c r="E37" s="112">
        <v>0</v>
      </c>
      <c r="F37" s="112">
        <v>0</v>
      </c>
      <c r="G37" s="122">
        <v>0</v>
      </c>
      <c r="H37" s="45">
        <f t="shared" si="4"/>
        <v>0</v>
      </c>
    </row>
    <row r="38" spans="1:10" ht="12.75" customHeight="1">
      <c r="A38" s="142" t="s">
        <v>148</v>
      </c>
      <c r="B38" s="143"/>
      <c r="C38" s="112"/>
      <c r="D38" s="115">
        <v>0</v>
      </c>
      <c r="E38" s="112">
        <v>46.29</v>
      </c>
      <c r="F38" s="112">
        <v>41.7</v>
      </c>
      <c r="G38" s="122">
        <v>41.7</v>
      </c>
      <c r="H38" s="45">
        <f t="shared" si="4"/>
        <v>-4.5899999999999963</v>
      </c>
    </row>
    <row r="39" spans="1:10" ht="12.75" customHeight="1">
      <c r="A39" s="142" t="s">
        <v>149</v>
      </c>
      <c r="B39" s="143"/>
      <c r="C39" s="112"/>
      <c r="D39" s="115">
        <v>0</v>
      </c>
      <c r="E39" s="112">
        <v>1.43</v>
      </c>
      <c r="F39" s="112">
        <v>1.22</v>
      </c>
      <c r="G39" s="122">
        <v>1.22</v>
      </c>
      <c r="H39" s="45">
        <f t="shared" si="4"/>
        <v>-0.20999999999999996</v>
      </c>
    </row>
    <row r="40" spans="1:10" s="107" customFormat="1" ht="12.75" customHeight="1">
      <c r="A40" s="116" t="s">
        <v>111</v>
      </c>
      <c r="B40" s="117"/>
      <c r="C40" s="103"/>
      <c r="D40" s="118"/>
      <c r="E40" s="103">
        <f>E8+E31+E34</f>
        <v>844.86</v>
      </c>
      <c r="F40" s="103">
        <f t="shared" ref="F40:G40" si="6">F8+F31+F34</f>
        <v>802.49000000000012</v>
      </c>
      <c r="G40" s="103">
        <f t="shared" si="6"/>
        <v>884.46500000000003</v>
      </c>
      <c r="H40" s="102"/>
      <c r="I40" s="120"/>
      <c r="J40" s="120" t="s">
        <v>118</v>
      </c>
    </row>
    <row r="41" spans="1:10" s="107" customFormat="1" ht="13.5" customHeight="1">
      <c r="A41" s="116" t="s">
        <v>112</v>
      </c>
      <c r="B41" s="117"/>
      <c r="C41" s="103"/>
      <c r="D41" s="118"/>
      <c r="E41" s="103"/>
      <c r="F41" s="103"/>
      <c r="G41" s="119"/>
      <c r="H41" s="102"/>
      <c r="I41" s="120"/>
      <c r="J41" s="120"/>
    </row>
    <row r="42" spans="1:10" s="92" customFormat="1" ht="23.25" customHeight="1">
      <c r="A42" s="182" t="s">
        <v>73</v>
      </c>
      <c r="B42" s="174"/>
      <c r="C42" s="86">
        <v>5.83</v>
      </c>
      <c r="D42" s="81">
        <v>63.33</v>
      </c>
      <c r="E42" s="84">
        <v>11.22</v>
      </c>
      <c r="F42" s="84">
        <v>8.42</v>
      </c>
      <c r="G42" s="85">
        <f>G44</f>
        <v>1.9074000000000002</v>
      </c>
      <c r="H42" s="61">
        <f t="shared" ref="H42:H48" si="7">F42-E42-G42+D42+F42</f>
        <v>67.042599999999993</v>
      </c>
    </row>
    <row r="43" spans="1:10" s="92" customFormat="1" ht="12.75" customHeight="1">
      <c r="A43" s="35" t="s">
        <v>69</v>
      </c>
      <c r="B43" s="36"/>
      <c r="C43" s="86">
        <f>C42-C44</f>
        <v>5.2469999999999999</v>
      </c>
      <c r="D43" s="81">
        <v>54.91</v>
      </c>
      <c r="E43" s="84">
        <f>E42-E44</f>
        <v>9.3125999999999998</v>
      </c>
      <c r="F43" s="84">
        <f>F42-F44</f>
        <v>6.9885999999999999</v>
      </c>
      <c r="G43" s="85">
        <v>0</v>
      </c>
      <c r="H43" s="61">
        <f t="shared" si="7"/>
        <v>59.574599999999997</v>
      </c>
    </row>
    <row r="44" spans="1:10" s="92" customFormat="1" ht="18.75" customHeight="1">
      <c r="A44" s="90" t="s">
        <v>50</v>
      </c>
      <c r="B44" s="91"/>
      <c r="C44" s="83">
        <f>C42*10%</f>
        <v>0.58300000000000007</v>
      </c>
      <c r="D44" s="82">
        <v>8.42</v>
      </c>
      <c r="E44" s="82">
        <f>E42*17%</f>
        <v>1.9074000000000002</v>
      </c>
      <c r="F44" s="82">
        <f>F42*17%</f>
        <v>1.4314</v>
      </c>
      <c r="G44" s="82">
        <f>E44</f>
        <v>1.9074000000000002</v>
      </c>
      <c r="H44" s="61">
        <f t="shared" si="7"/>
        <v>7.468</v>
      </c>
    </row>
    <row r="45" spans="1:10" s="92" customFormat="1" ht="24" customHeight="1">
      <c r="A45" s="182" t="s">
        <v>132</v>
      </c>
      <c r="B45" s="174"/>
      <c r="C45" s="86">
        <v>350</v>
      </c>
      <c r="D45" s="81">
        <v>3.49</v>
      </c>
      <c r="E45" s="81">
        <v>4.2</v>
      </c>
      <c r="F45" s="81">
        <v>4.2</v>
      </c>
      <c r="G45" s="87">
        <f>G46</f>
        <v>0.71400000000000008</v>
      </c>
      <c r="H45" s="61">
        <f t="shared" si="7"/>
        <v>6.9760000000000009</v>
      </c>
    </row>
    <row r="46" spans="1:10" s="92" customFormat="1" ht="13.5" customHeight="1">
      <c r="A46" s="90" t="s">
        <v>50</v>
      </c>
      <c r="B46" s="91"/>
      <c r="C46" s="83">
        <v>0</v>
      </c>
      <c r="D46" s="82">
        <v>0</v>
      </c>
      <c r="E46" s="82">
        <f>E45*17%</f>
        <v>0.71400000000000008</v>
      </c>
      <c r="F46" s="82">
        <f>F45*17%</f>
        <v>0.71400000000000008</v>
      </c>
      <c r="G46" s="88">
        <f>F46</f>
        <v>0.71400000000000008</v>
      </c>
      <c r="H46" s="61">
        <f t="shared" si="7"/>
        <v>0</v>
      </c>
    </row>
    <row r="47" spans="1:10" s="4" customFormat="1" ht="17.25" customHeight="1">
      <c r="A47" s="67" t="s">
        <v>133</v>
      </c>
      <c r="B47" s="65"/>
      <c r="C47" s="61">
        <v>150</v>
      </c>
      <c r="D47" s="61">
        <v>3.6</v>
      </c>
      <c r="E47" s="61">
        <v>0</v>
      </c>
      <c r="F47" s="61">
        <v>0</v>
      </c>
      <c r="G47" s="78">
        <f>F47</f>
        <v>0</v>
      </c>
      <c r="H47" s="61">
        <f t="shared" si="7"/>
        <v>3.6</v>
      </c>
    </row>
    <row r="48" spans="1:10" s="92" customFormat="1" ht="13.5" customHeight="1">
      <c r="A48" s="90" t="s">
        <v>70</v>
      </c>
      <c r="B48" s="91"/>
      <c r="C48" s="83"/>
      <c r="D48" s="82">
        <v>0.62</v>
      </c>
      <c r="E48" s="82">
        <v>0</v>
      </c>
      <c r="F48" s="82">
        <v>0</v>
      </c>
      <c r="G48" s="88">
        <v>0</v>
      </c>
      <c r="H48" s="61">
        <f t="shared" si="7"/>
        <v>0.62</v>
      </c>
    </row>
    <row r="49" spans="1:26" s="107" customFormat="1">
      <c r="A49" s="164" t="s">
        <v>113</v>
      </c>
      <c r="B49" s="165"/>
      <c r="C49" s="103"/>
      <c r="D49" s="118"/>
      <c r="E49" s="119">
        <f>E42+E45+E47</f>
        <v>15.420000000000002</v>
      </c>
      <c r="F49" s="119">
        <f>F42+F45+F47</f>
        <v>12.620000000000001</v>
      </c>
      <c r="G49" s="119">
        <f>G42+G45+G47</f>
        <v>2.6214000000000004</v>
      </c>
      <c r="H49" s="102"/>
    </row>
    <row r="50" spans="1:26" s="107" customFormat="1">
      <c r="A50" s="164" t="s">
        <v>120</v>
      </c>
      <c r="B50" s="165"/>
      <c r="C50" s="103"/>
      <c r="D50" s="118"/>
      <c r="E50" s="103">
        <f>E40+E49</f>
        <v>860.28</v>
      </c>
      <c r="F50" s="103">
        <f>F40+F49</f>
        <v>815.11000000000013</v>
      </c>
      <c r="G50" s="103">
        <f>G40+G49</f>
        <v>887.08640000000003</v>
      </c>
      <c r="H50" s="102"/>
    </row>
    <row r="51" spans="1:26" s="107" customFormat="1" ht="15" customHeight="1">
      <c r="A51" s="164" t="s">
        <v>121</v>
      </c>
      <c r="B51" s="165"/>
      <c r="C51" s="103"/>
      <c r="D51" s="102">
        <f>D3</f>
        <v>1075.0999999999999</v>
      </c>
      <c r="E51" s="103"/>
      <c r="F51" s="103"/>
      <c r="G51" s="103"/>
      <c r="H51" s="102">
        <f>F50-E50+D51+F50-G50</f>
        <v>957.95360000000016</v>
      </c>
    </row>
    <row r="52" spans="1:26" ht="21.75" customHeight="1">
      <c r="A52" s="178" t="s">
        <v>141</v>
      </c>
      <c r="B52" s="178"/>
      <c r="C52" s="95"/>
      <c r="D52" s="96"/>
      <c r="E52" s="97"/>
      <c r="F52" s="98"/>
      <c r="G52" s="98"/>
      <c r="H52" s="99">
        <f>H53+H54-0.01</f>
        <v>957.95359999999994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s="107" customFormat="1" ht="16.5" customHeight="1">
      <c r="A53" s="168" t="s">
        <v>116</v>
      </c>
      <c r="B53" s="169"/>
      <c r="C53" s="100"/>
      <c r="D53" s="100"/>
      <c r="E53" s="102"/>
      <c r="F53" s="103"/>
      <c r="G53" s="103"/>
      <c r="H53" s="104">
        <f>H32+H45+H42+H47</f>
        <v>1051.1235999999999</v>
      </c>
      <c r="I53" s="106"/>
      <c r="J53" s="121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s="107" customFormat="1" ht="16.5" customHeight="1">
      <c r="A54" s="170" t="s">
        <v>117</v>
      </c>
      <c r="B54" s="171"/>
      <c r="C54" s="100"/>
      <c r="D54" s="100"/>
      <c r="E54" s="102"/>
      <c r="F54" s="103"/>
      <c r="G54" s="103"/>
      <c r="H54" s="104">
        <f>H8+H34+H33</f>
        <v>-93.160000000000011</v>
      </c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  <row r="55" spans="1:26" ht="26.25" customHeight="1">
      <c r="A55" s="166" t="s">
        <v>114</v>
      </c>
      <c r="B55" s="167"/>
      <c r="C55" s="167"/>
      <c r="D55" s="167"/>
      <c r="E55" s="167"/>
      <c r="F55" s="167"/>
      <c r="G55" s="167"/>
      <c r="H55" s="167"/>
    </row>
    <row r="56" spans="1:26" ht="26.25" customHeight="1">
      <c r="A56" s="79"/>
      <c r="B56" s="80"/>
      <c r="C56" s="80"/>
      <c r="D56" s="80"/>
      <c r="E56" s="80"/>
      <c r="F56" s="80"/>
      <c r="G56" s="80"/>
      <c r="H56" s="80"/>
    </row>
    <row r="57" spans="1:26" ht="21.75" customHeight="1">
      <c r="A57" s="20" t="s">
        <v>142</v>
      </c>
      <c r="D57" s="22"/>
      <c r="E57" s="22"/>
      <c r="F57" s="22"/>
      <c r="G57" s="22"/>
      <c r="M57" s="68"/>
    </row>
    <row r="58" spans="1:26">
      <c r="A58" s="152" t="s">
        <v>52</v>
      </c>
      <c r="B58" s="147"/>
      <c r="C58" s="147"/>
      <c r="D58" s="129"/>
      <c r="E58" s="30" t="s">
        <v>53</v>
      </c>
      <c r="F58" s="30" t="s">
        <v>54</v>
      </c>
      <c r="G58" s="30" t="s">
        <v>55</v>
      </c>
      <c r="H58" s="6" t="s">
        <v>119</v>
      </c>
    </row>
    <row r="59" spans="1:26" ht="29.25" customHeight="1">
      <c r="A59" s="172" t="s">
        <v>153</v>
      </c>
      <c r="B59" s="173"/>
      <c r="C59" s="173"/>
      <c r="D59" s="174"/>
      <c r="E59" s="30" t="s">
        <v>150</v>
      </c>
      <c r="F59" s="30" t="s">
        <v>151</v>
      </c>
      <c r="G59" s="30">
        <v>1.22</v>
      </c>
      <c r="H59" s="6" t="s">
        <v>152</v>
      </c>
    </row>
    <row r="60" spans="1:26" ht="17.25" customHeight="1">
      <c r="A60" s="161" t="s">
        <v>154</v>
      </c>
      <c r="B60" s="162"/>
      <c r="C60" s="162"/>
      <c r="D60" s="163"/>
      <c r="E60" s="30" t="s">
        <v>155</v>
      </c>
      <c r="F60" s="30" t="s">
        <v>156</v>
      </c>
      <c r="G60" s="69">
        <v>1.38</v>
      </c>
      <c r="H60" s="94" t="s">
        <v>157</v>
      </c>
      <c r="L60" s="68"/>
    </row>
    <row r="61" spans="1:26" ht="16.5" customHeight="1">
      <c r="A61" s="161" t="s">
        <v>158</v>
      </c>
      <c r="B61" s="162"/>
      <c r="C61" s="162"/>
      <c r="D61" s="163"/>
      <c r="E61" s="30" t="s">
        <v>159</v>
      </c>
      <c r="F61" s="30" t="s">
        <v>160</v>
      </c>
      <c r="G61" s="69">
        <v>10.18</v>
      </c>
      <c r="H61" s="94" t="s">
        <v>157</v>
      </c>
      <c r="L61" s="68"/>
    </row>
    <row r="62" spans="1:26" ht="15" customHeight="1">
      <c r="A62" s="161" t="s">
        <v>161</v>
      </c>
      <c r="B62" s="162"/>
      <c r="C62" s="162"/>
      <c r="D62" s="163"/>
      <c r="E62" s="30" t="s">
        <v>155</v>
      </c>
      <c r="F62" s="30" t="s">
        <v>151</v>
      </c>
      <c r="G62" s="69">
        <v>10.3</v>
      </c>
      <c r="H62" s="94" t="s">
        <v>157</v>
      </c>
      <c r="L62" s="68"/>
    </row>
    <row r="63" spans="1:26" ht="17.25" customHeight="1">
      <c r="A63" s="161" t="s">
        <v>162</v>
      </c>
      <c r="B63" s="162"/>
      <c r="C63" s="162"/>
      <c r="D63" s="163"/>
      <c r="E63" s="30" t="s">
        <v>159</v>
      </c>
      <c r="F63" s="30" t="s">
        <v>163</v>
      </c>
      <c r="G63" s="69">
        <v>6.04</v>
      </c>
      <c r="H63" s="94" t="s">
        <v>157</v>
      </c>
      <c r="L63" s="68"/>
    </row>
    <row r="64" spans="1:26" ht="15" customHeight="1">
      <c r="A64" s="161" t="s">
        <v>164</v>
      </c>
      <c r="B64" s="162"/>
      <c r="C64" s="162"/>
      <c r="D64" s="163"/>
      <c r="E64" s="30" t="s">
        <v>159</v>
      </c>
      <c r="F64" s="30" t="s">
        <v>163</v>
      </c>
      <c r="G64" s="69">
        <v>18</v>
      </c>
      <c r="H64" s="94" t="s">
        <v>157</v>
      </c>
      <c r="L64" s="68"/>
    </row>
    <row r="65" spans="1:12" ht="15" customHeight="1">
      <c r="A65" s="161" t="s">
        <v>165</v>
      </c>
      <c r="B65" s="162"/>
      <c r="C65" s="162"/>
      <c r="D65" s="163"/>
      <c r="E65" s="30" t="s">
        <v>155</v>
      </c>
      <c r="F65" s="30" t="s">
        <v>166</v>
      </c>
      <c r="G65" s="69">
        <v>221.12</v>
      </c>
      <c r="H65" s="94" t="s">
        <v>167</v>
      </c>
      <c r="L65" s="68"/>
    </row>
    <row r="66" spans="1:12" s="4" customFormat="1">
      <c r="A66" s="158" t="s">
        <v>7</v>
      </c>
      <c r="B66" s="159"/>
      <c r="C66" s="159"/>
      <c r="D66" s="160"/>
      <c r="E66" s="46"/>
      <c r="F66" s="47"/>
      <c r="G66" s="48">
        <f>SUM(G59:G65)</f>
        <v>268.24</v>
      </c>
      <c r="H66" s="93"/>
    </row>
    <row r="67" spans="1:12" s="4" customFormat="1">
      <c r="A67" s="70"/>
      <c r="B67" s="71"/>
      <c r="C67" s="71"/>
      <c r="D67" s="71"/>
      <c r="E67" s="72"/>
      <c r="F67" s="73"/>
      <c r="G67" s="74"/>
    </row>
    <row r="68" spans="1:12">
      <c r="A68" s="20" t="s">
        <v>43</v>
      </c>
      <c r="D68" s="22"/>
      <c r="E68" s="22"/>
      <c r="F68" s="22"/>
      <c r="G68" s="22"/>
    </row>
    <row r="69" spans="1:12">
      <c r="A69" s="20" t="s">
        <v>44</v>
      </c>
      <c r="D69" s="22"/>
      <c r="E69" s="22"/>
      <c r="F69" s="22"/>
      <c r="G69" s="22"/>
    </row>
    <row r="70" spans="1:12" ht="23.25" customHeight="1">
      <c r="A70" s="152" t="s">
        <v>57</v>
      </c>
      <c r="B70" s="147"/>
      <c r="C70" s="147"/>
      <c r="D70" s="147"/>
      <c r="E70" s="129"/>
      <c r="F70" s="32" t="s">
        <v>54</v>
      </c>
      <c r="G70" s="31" t="s">
        <v>56</v>
      </c>
    </row>
    <row r="71" spans="1:12">
      <c r="A71" s="152" t="s">
        <v>74</v>
      </c>
      <c r="B71" s="147"/>
      <c r="C71" s="147"/>
      <c r="D71" s="147"/>
      <c r="E71" s="129"/>
      <c r="F71" s="30">
        <v>0</v>
      </c>
      <c r="G71" s="30">
        <v>0</v>
      </c>
    </row>
    <row r="72" spans="1:12">
      <c r="A72" s="22"/>
      <c r="D72" s="22"/>
      <c r="E72" s="22"/>
      <c r="F72" s="22"/>
      <c r="G72" s="22"/>
    </row>
    <row r="73" spans="1:12">
      <c r="A73" s="20" t="s">
        <v>75</v>
      </c>
      <c r="B73" s="43"/>
      <c r="C73" s="44"/>
      <c r="D73" s="20"/>
      <c r="E73" s="20"/>
      <c r="F73" s="20"/>
      <c r="G73" s="20"/>
    </row>
    <row r="74" spans="1:12">
      <c r="A74" s="153" t="s">
        <v>76</v>
      </c>
      <c r="B74" s="154"/>
      <c r="C74" s="155" t="s">
        <v>77</v>
      </c>
      <c r="D74" s="154"/>
      <c r="E74" s="30" t="s">
        <v>78</v>
      </c>
      <c r="F74" s="30" t="s">
        <v>79</v>
      </c>
      <c r="G74" s="30" t="s">
        <v>80</v>
      </c>
    </row>
    <row r="75" spans="1:12">
      <c r="A75" s="152" t="s">
        <v>109</v>
      </c>
      <c r="B75" s="129"/>
      <c r="C75" s="156" t="s">
        <v>74</v>
      </c>
      <c r="D75" s="157"/>
      <c r="E75" s="7">
        <v>1</v>
      </c>
      <c r="F75" s="7" t="s">
        <v>74</v>
      </c>
      <c r="G75" s="7" t="s">
        <v>74</v>
      </c>
    </row>
    <row r="76" spans="1:12">
      <c r="A76" s="22"/>
      <c r="D76" s="22"/>
      <c r="E76" s="22"/>
      <c r="F76" s="22"/>
      <c r="G76" s="22"/>
    </row>
    <row r="77" spans="1:12">
      <c r="A77" s="20" t="s">
        <v>43</v>
      </c>
      <c r="E77" s="33"/>
      <c r="F77" s="62"/>
      <c r="G77" s="33"/>
    </row>
    <row r="78" spans="1:12">
      <c r="A78" s="20" t="s">
        <v>143</v>
      </c>
      <c r="B78" s="63"/>
      <c r="C78" s="64"/>
      <c r="D78" s="20"/>
      <c r="E78" s="33"/>
      <c r="F78" s="62"/>
      <c r="G78" s="33"/>
    </row>
    <row r="79" spans="1:12" ht="42.75" customHeight="1">
      <c r="A79" s="150" t="s">
        <v>168</v>
      </c>
      <c r="B79" s="151"/>
      <c r="C79" s="151"/>
      <c r="D79" s="151"/>
      <c r="E79" s="151"/>
      <c r="F79" s="151"/>
      <c r="G79" s="151"/>
    </row>
    <row r="82" spans="1:6">
      <c r="A82" s="4" t="s">
        <v>81</v>
      </c>
      <c r="B82" s="43"/>
      <c r="C82" s="44"/>
      <c r="D82" s="4"/>
      <c r="E82" s="4" t="s">
        <v>82</v>
      </c>
      <c r="F82" s="4"/>
    </row>
    <row r="83" spans="1:6">
      <c r="A83" s="4" t="s">
        <v>83</v>
      </c>
      <c r="B83" s="43"/>
      <c r="C83" s="44"/>
      <c r="D83" s="4"/>
      <c r="E83" s="4"/>
      <c r="F83" s="4"/>
    </row>
    <row r="84" spans="1:6">
      <c r="A84" s="4" t="s">
        <v>134</v>
      </c>
      <c r="B84" s="43"/>
      <c r="C84" s="44"/>
      <c r="D84" s="4"/>
      <c r="E84" s="4"/>
      <c r="F84" s="4"/>
    </row>
    <row r="86" spans="1:6">
      <c r="A86" s="22" t="s">
        <v>84</v>
      </c>
      <c r="B86" s="66"/>
    </row>
    <row r="87" spans="1:6">
      <c r="A87" s="22" t="s">
        <v>85</v>
      </c>
      <c r="B87" s="66"/>
      <c r="C87" s="42" t="s">
        <v>25</v>
      </c>
    </row>
    <row r="88" spans="1:6">
      <c r="A88" s="22" t="s">
        <v>86</v>
      </c>
      <c r="B88" s="66"/>
      <c r="C88" s="42" t="s">
        <v>87</v>
      </c>
    </row>
    <row r="89" spans="1:6">
      <c r="A89" s="22" t="s">
        <v>88</v>
      </c>
      <c r="B89" s="66"/>
      <c r="C89" s="42" t="s">
        <v>89</v>
      </c>
    </row>
  </sheetData>
  <mergeCells count="47">
    <mergeCell ref="A3:B3"/>
    <mergeCell ref="A6:H6"/>
    <mergeCell ref="A52:B52"/>
    <mergeCell ref="A7:B7"/>
    <mergeCell ref="A8:B8"/>
    <mergeCell ref="A10:B10"/>
    <mergeCell ref="A11:H11"/>
    <mergeCell ref="A12:B12"/>
    <mergeCell ref="A31:B31"/>
    <mergeCell ref="A42:B42"/>
    <mergeCell ref="A33:B33"/>
    <mergeCell ref="A26:B26"/>
    <mergeCell ref="A45:B45"/>
    <mergeCell ref="A14:B14"/>
    <mergeCell ref="A15:B15"/>
    <mergeCell ref="A17:B17"/>
    <mergeCell ref="A66:D66"/>
    <mergeCell ref="A70:E70"/>
    <mergeCell ref="A60:D60"/>
    <mergeCell ref="A49:B49"/>
    <mergeCell ref="A55:H55"/>
    <mergeCell ref="A58:D58"/>
    <mergeCell ref="A50:B50"/>
    <mergeCell ref="A51:B51"/>
    <mergeCell ref="A53:B53"/>
    <mergeCell ref="A54:B54"/>
    <mergeCell ref="A59:D59"/>
    <mergeCell ref="A61:D61"/>
    <mergeCell ref="A62:D62"/>
    <mergeCell ref="A63:D63"/>
    <mergeCell ref="A64:D64"/>
    <mergeCell ref="A65:D65"/>
    <mergeCell ref="A79:G79"/>
    <mergeCell ref="A71:E71"/>
    <mergeCell ref="A74:B74"/>
    <mergeCell ref="C74:D74"/>
    <mergeCell ref="C75:D75"/>
    <mergeCell ref="A75:B75"/>
    <mergeCell ref="A36:B36"/>
    <mergeCell ref="A37:B37"/>
    <mergeCell ref="A38:B38"/>
    <mergeCell ref="A39:B39"/>
    <mergeCell ref="A18:B18"/>
    <mergeCell ref="A20:B20"/>
    <mergeCell ref="A23:B23"/>
    <mergeCell ref="A29:B29"/>
    <mergeCell ref="A34:B3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2018-03-19T06:56:53Z</cp:lastPrinted>
  <dcterms:created xsi:type="dcterms:W3CDTF">2013-02-18T04:38:06Z</dcterms:created>
  <dcterms:modified xsi:type="dcterms:W3CDTF">2018-03-21T23:28:54Z</dcterms:modified>
</cp:coreProperties>
</file>