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1355" windowHeight="5280" activeTab="1"/>
  </bookViews>
  <sheets>
    <sheet name="УК" sheetId="1" r:id="rId1"/>
    <sheet name="Лист2" sheetId="8" r:id="rId2"/>
  </sheets>
  <calcPr calcId="125725" concurrentCalc="0"/>
</workbook>
</file>

<file path=xl/calcChain.xml><?xml version="1.0" encoding="utf-8"?>
<calcChain xmlns="http://schemas.openxmlformats.org/spreadsheetml/2006/main">
  <c r="F25" i="8"/>
  <c r="F9"/>
  <c r="E25"/>
  <c r="E9"/>
  <c r="H9"/>
  <c r="F33"/>
  <c r="E33"/>
  <c r="F35"/>
  <c r="G35"/>
  <c r="G33"/>
  <c r="H33"/>
  <c r="H38"/>
  <c r="H39"/>
  <c r="H40"/>
  <c r="H41"/>
  <c r="H36"/>
  <c r="H54"/>
  <c r="G9"/>
  <c r="G36"/>
  <c r="G42"/>
  <c r="F36"/>
  <c r="F42"/>
  <c r="E36"/>
  <c r="E42"/>
  <c r="F46"/>
  <c r="G46"/>
  <c r="G44"/>
  <c r="H44"/>
  <c r="F49"/>
  <c r="G49"/>
  <c r="G47"/>
  <c r="H47"/>
  <c r="H53"/>
  <c r="G66"/>
  <c r="E46"/>
  <c r="H46"/>
  <c r="E35"/>
  <c r="H35"/>
  <c r="E45"/>
  <c r="F45"/>
  <c r="H45"/>
  <c r="H52"/>
  <c r="E49"/>
  <c r="H49"/>
  <c r="F48"/>
  <c r="E48"/>
  <c r="H48"/>
  <c r="F50"/>
  <c r="E50"/>
  <c r="E51"/>
  <c r="F51"/>
  <c r="G50"/>
  <c r="G51"/>
  <c r="D4"/>
  <c r="D52"/>
  <c r="H51"/>
  <c r="D27"/>
  <c r="D26"/>
  <c r="F34"/>
  <c r="E34"/>
  <c r="G28"/>
  <c r="G25"/>
  <c r="G22"/>
  <c r="G19"/>
  <c r="G16"/>
  <c r="G13"/>
  <c r="C35"/>
  <c r="C34"/>
  <c r="C27"/>
  <c r="C26"/>
  <c r="C24"/>
  <c r="C23"/>
  <c r="C21"/>
  <c r="C20"/>
  <c r="C18"/>
  <c r="C17"/>
  <c r="H34"/>
  <c r="F31"/>
  <c r="E31"/>
  <c r="D31"/>
  <c r="H31"/>
  <c r="F30"/>
  <c r="E30"/>
  <c r="D30"/>
  <c r="H30"/>
  <c r="H29"/>
  <c r="H28"/>
  <c r="F27"/>
  <c r="E27"/>
  <c r="H27"/>
  <c r="F26"/>
  <c r="E26"/>
  <c r="H26"/>
  <c r="H25"/>
  <c r="F24"/>
  <c r="E24"/>
  <c r="D24"/>
  <c r="H24"/>
  <c r="F23"/>
  <c r="E23"/>
  <c r="D23"/>
  <c r="H23"/>
  <c r="H22"/>
  <c r="F21"/>
  <c r="E21"/>
  <c r="D21"/>
  <c r="H21"/>
  <c r="F20"/>
  <c r="E20"/>
  <c r="D20"/>
  <c r="H20"/>
  <c r="H19"/>
  <c r="F18"/>
  <c r="E18"/>
  <c r="D18"/>
  <c r="H18"/>
  <c r="F17"/>
  <c r="E17"/>
  <c r="D17"/>
  <c r="H17"/>
  <c r="H16"/>
  <c r="F15"/>
  <c r="E15"/>
  <c r="D15"/>
  <c r="H15"/>
  <c r="F14"/>
  <c r="E14"/>
  <c r="D14"/>
  <c r="H14"/>
  <c r="H13"/>
  <c r="G31"/>
  <c r="G30"/>
  <c r="G27"/>
  <c r="G26"/>
  <c r="G24"/>
  <c r="G23"/>
  <c r="G21"/>
  <c r="G20"/>
  <c r="G18"/>
  <c r="G17"/>
  <c r="G15"/>
  <c r="G14"/>
  <c r="F11"/>
  <c r="E11"/>
  <c r="D11"/>
  <c r="H11"/>
  <c r="F10"/>
  <c r="E10"/>
  <c r="D10"/>
  <c r="H10"/>
  <c r="G11"/>
  <c r="G10"/>
  <c r="C31"/>
  <c r="C30"/>
  <c r="C15"/>
  <c r="C14"/>
  <c r="C11"/>
  <c r="C10"/>
</calcChain>
</file>

<file path=xl/comments1.xml><?xml version="1.0" encoding="utf-8"?>
<comments xmlns="http://schemas.openxmlformats.org/spreadsheetml/2006/main">
  <authors>
    <author>Finans</author>
    <author>BuhFN</author>
  </authors>
  <commentList>
    <comment ref="C44" authorId="0">
      <text>
        <r>
          <rPr>
            <b/>
            <sz val="9"/>
            <color indexed="81"/>
            <rFont val="Tahoma"/>
            <family val="2"/>
            <charset val="204"/>
          </rPr>
          <t>Finans:</t>
        </r>
        <r>
          <rPr>
            <sz val="9"/>
            <color indexed="81"/>
            <rFont val="Tahoma"/>
            <family val="2"/>
            <charset val="204"/>
          </rPr>
          <t xml:space="preserve">
был Приам стал бОКОНЯЕВ
Кирюха</t>
        </r>
      </text>
    </comment>
    <comment ref="C47" authorId="1">
      <text>
        <r>
          <rPr>
            <b/>
            <sz val="8"/>
            <color indexed="81"/>
            <rFont val="Tahoma"/>
            <family val="2"/>
            <charset val="204"/>
          </rPr>
          <t>BuhFN:</t>
        </r>
        <r>
          <rPr>
            <sz val="8"/>
            <color indexed="81"/>
            <rFont val="Tahoma"/>
            <family val="2"/>
            <charset val="204"/>
          </rPr>
          <t xml:space="preserve">
сумма в месяц за 1 лифт
по договору только 1 лифт!</t>
        </r>
      </text>
    </comment>
  </commentList>
</comments>
</file>

<file path=xl/sharedStrings.xml><?xml version="1.0" encoding="utf-8"?>
<sst xmlns="http://schemas.openxmlformats.org/spreadsheetml/2006/main" count="216" uniqueCount="178">
  <si>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</si>
  <si>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</si>
  <si>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</si>
  <si>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</si>
  <si>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</si>
  <si>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</si>
  <si>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</si>
  <si>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</si>
  <si>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</si>
  <si>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</si>
  <si>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</si>
  <si>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</si>
  <si>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</si>
  <si>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</si>
  <si>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</si>
  <si>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</si>
  <si>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</si>
  <si>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</si>
  <si>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</si>
  <si>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</si>
  <si>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</si>
  <si>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</si>
  <si>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</si>
  <si>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</si>
  <si>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</si>
  <si>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</si>
  <si>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</si>
  <si>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</si>
  <si>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</si>
  <si>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</si>
  <si>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</si>
  <si>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</si>
  <si>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</si>
  <si>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</si>
  <si>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</si>
  <si>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</si>
  <si>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</si>
  <si>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</si>
  <si>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</si>
  <si>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</si>
  <si>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</si>
  <si>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</si>
  <si>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</si>
  <si>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</si>
  <si>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</si>
  <si>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</si>
  <si>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</si>
  <si>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</si>
  <si>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</si>
  <si>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</si>
  <si>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</si>
  <si>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</si>
  <si>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</si>
  <si>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</si>
  <si>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</si>
  <si>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1.4 Сан содерж. м/провода</t>
  </si>
  <si>
    <t xml:space="preserve">     uk-lr.ru</t>
  </si>
  <si>
    <t>Наименование работ</t>
  </si>
  <si>
    <t>период</t>
  </si>
  <si>
    <t>количество</t>
  </si>
  <si>
    <t>сумма, тыс.руб.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</si>
  <si>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</si>
  <si>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</si>
  <si>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</si>
  <si>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</si>
  <si>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</si>
  <si>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</si>
  <si>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</si>
  <si>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</si>
  <si>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</si>
  <si>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</si>
  <si>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</si>
  <si>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</si>
  <si>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</si>
  <si>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</si>
  <si>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в т.ч. Услуги по управлению, налоги</t>
  </si>
  <si>
    <t>Договор управления</t>
  </si>
  <si>
    <t>от 27 .04. 2005г. Серия 25 № 01277949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</si>
  <si>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</si>
  <si>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</si>
  <si>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</si>
  <si>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</si>
  <si>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</si>
  <si>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</si>
  <si>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 xml:space="preserve">Генеральный директор </t>
  </si>
  <si>
    <t>В.П. Козлов</t>
  </si>
  <si>
    <t xml:space="preserve">ООО "Управляющая компания </t>
  </si>
  <si>
    <t>телефоны:</t>
  </si>
  <si>
    <t>Санитарный отдел-</t>
  </si>
  <si>
    <t>Производственный отдел-</t>
  </si>
  <si>
    <t>2-220-388</t>
  </si>
  <si>
    <t>Плановый отдел-</t>
  </si>
  <si>
    <t>2-265-417</t>
  </si>
  <si>
    <t>uklr2006@mail.ru</t>
  </si>
  <si>
    <t>техническое обслуживание лифтов</t>
  </si>
  <si>
    <t>Светланская, 133</t>
  </si>
  <si>
    <t xml:space="preserve"> 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</si>
  <si>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</si>
  <si>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</si>
  <si>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</si>
  <si>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</si>
  <si>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</si>
  <si>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</si>
  <si>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</si>
  <si>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</si>
  <si>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</si>
  <si>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</si>
  <si>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</si>
  <si>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</si>
  <si>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</si>
  <si>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</si>
  <si>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</si>
  <si>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№ 133 по ул. Светланской</t>
  </si>
  <si>
    <t>ООО " Чистый двор"</t>
  </si>
  <si>
    <t>ООО "Эра"</t>
  </si>
  <si>
    <t>ул. Тунгусская, 8</t>
  </si>
  <si>
    <t>2-265-897</t>
  </si>
  <si>
    <t>3 780,20 м2</t>
  </si>
  <si>
    <t>01.11.2007г.</t>
  </si>
  <si>
    <t>апрель</t>
  </si>
  <si>
    <t>Ленинского района"</t>
  </si>
  <si>
    <t>Площадь не жилых помещений</t>
  </si>
  <si>
    <t>Количество проживающих</t>
  </si>
  <si>
    <t>69,5 м2</t>
  </si>
  <si>
    <t>ИТОГО ПО ДОМУ:</t>
  </si>
  <si>
    <t>ПРОЧИЕ УСЛУГИ:</t>
  </si>
  <si>
    <t>ИТОГО ПО ПРОЧИМ УСЛУГАМ:</t>
  </si>
  <si>
    <t>Примечание: Указанный тариф действует с 01.05.2014г. Согласно постановлению №1520 от 21.11.2005г. В редакции постановлений №3811 от 26.12.2014г. И № 3294 от 18.03.2014г.</t>
  </si>
  <si>
    <t>150 руб в мес</t>
  </si>
  <si>
    <t>4. Реклама в лифтах, исполн. ООО Правильный формат</t>
  </si>
  <si>
    <t>арендаторы:</t>
  </si>
  <si>
    <t>Кирюха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</si>
  <si>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</si>
  <si>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</si>
  <si>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</si>
  <si>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переходящие остатки д/ср-в на конец периода</t>
  </si>
  <si>
    <t>4.Общедомовые коммуникации проходящие через нежилые помещения</t>
  </si>
  <si>
    <t>ВСЕГО С УЧЕТОМ ОСТАТКОВ:</t>
  </si>
  <si>
    <t>исполн-ль</t>
  </si>
  <si>
    <t>ОСАО Ресо-Гарантия</t>
  </si>
  <si>
    <t>ООО Эра</t>
  </si>
  <si>
    <t>ООО " Восток Мегаполис"</t>
  </si>
  <si>
    <t>830,10 м2</t>
  </si>
  <si>
    <t>Приам 9 мес 16г.-продали Боконяеву-он с 01.01.17г.</t>
  </si>
  <si>
    <t>Эра</t>
  </si>
  <si>
    <t>июнь</t>
  </si>
  <si>
    <t>1 шт</t>
  </si>
  <si>
    <t>2 шт.</t>
  </si>
  <si>
    <t>октябрь</t>
  </si>
  <si>
    <t xml:space="preserve">                       Отчет ООО "Управляющей компании Ленинского района"  за 2017 г.</t>
  </si>
  <si>
    <t>1.Отчет об исполнении договора управления за 2017 г.(тыс.р.)</t>
  </si>
  <si>
    <t>переходящие остатки д/ср-в на начало 01.01. 2017г.</t>
  </si>
  <si>
    <t xml:space="preserve"> начисления и фактическое поступление средств по статьям затрат за 2017 г.(тыс.р.)</t>
  </si>
  <si>
    <t>3.Коммунальные услуги всего:</t>
  </si>
  <si>
    <t xml:space="preserve">в том числе: </t>
  </si>
  <si>
    <t>ХВС на содержание ОИ МКД</t>
  </si>
  <si>
    <t>ГВС на содержание ОИ МКД</t>
  </si>
  <si>
    <t>Эл.энергия на содержание ОИ МКД</t>
  </si>
  <si>
    <t>Отвед. сточ. вод на содержание ОИ МКД</t>
  </si>
  <si>
    <t>3. Перечень работ, выполненных по статье " текущий ремонт"  в 2017 году.</t>
  </si>
  <si>
    <t>План по статье "текущий ремонт" на 2018 год</t>
  </si>
  <si>
    <t>обязательное страхование лифтов, исполн. ОСАО Ресо-Гарантия полис 111 № 0101276742</t>
  </si>
  <si>
    <t>Ремонт и изготовление лееров</t>
  </si>
  <si>
    <t>май</t>
  </si>
  <si>
    <t>3,5 п.м.</t>
  </si>
  <si>
    <t>Замена ковша мусоропровода</t>
  </si>
  <si>
    <t>декабрь</t>
  </si>
  <si>
    <t>ТСГ</t>
  </si>
  <si>
    <t>Расчетный комплекс учета электроэнергии</t>
  </si>
  <si>
    <t>1 комплект</t>
  </si>
  <si>
    <t>МУПВ ВПЭС</t>
  </si>
  <si>
    <t>Замена стояка в ТУ</t>
  </si>
  <si>
    <t>12 п.м.</t>
  </si>
  <si>
    <t>Ремонт швов фасада кв.64 компенсация</t>
  </si>
  <si>
    <t>компенсац</t>
  </si>
  <si>
    <t>Ремонт швов фасада кв.57 компенсация</t>
  </si>
  <si>
    <t>Управляющая компания предлагает:  ремонт электро проводки. Выполнение предложенных, либо других необходимых работ, возможно за счет дополнительного сбора средств на основании решения общего собрания собственников.</t>
  </si>
  <si>
    <t xml:space="preserve">ИСХ   343 / 02          от   "  20  " февраля      2018 г.                              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</si>
</sst>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2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8"/>
      <color theme="1"/>
      <name val="Arial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79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9" xfId="1" applyFont="1" applyFill="1" applyBorder="1" applyAlignment="1">
      <alignment horizontal="left"/>
    </xf>
    <xf numFmtId="0" fontId="3" fillId="0" borderId="1" xfId="0" applyFont="1" applyFill="1" applyBorder="1"/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9" xfId="1" applyFont="1" applyFill="1" applyBorder="1" applyAlignment="1">
      <alignment horizontal="left"/>
    </xf>
    <xf numFmtId="0" fontId="10" fillId="0" borderId="9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9" xfId="1" applyNumberFormat="1" applyFont="1" applyFill="1" applyBorder="1" applyAlignment="1">
      <alignment horizontal="center"/>
    </xf>
    <xf numFmtId="0" fontId="10" fillId="0" borderId="9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8" xfId="0" applyFont="1" applyBorder="1"/>
    <xf numFmtId="164" fontId="9" fillId="0" borderId="1" xfId="0" applyNumberFormat="1" applyFont="1" applyFill="1" applyBorder="1" applyAlignment="1">
      <alignment horizontal="center" wrapText="1"/>
    </xf>
    <xf numFmtId="164" fontId="9" fillId="0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9" fillId="0" borderId="1" xfId="0" applyNumberFormat="1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14" fillId="0" borderId="1" xfId="0" applyFont="1" applyBorder="1" applyAlignment="1"/>
    <xf numFmtId="0" fontId="14" fillId="0" borderId="1" xfId="0" applyFont="1" applyBorder="1"/>
    <xf numFmtId="0" fontId="14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0" fillId="0" borderId="0" xfId="0" applyBorder="1"/>
    <xf numFmtId="0" fontId="6" fillId="0" borderId="0" xfId="0" applyFont="1" applyBorder="1" applyAlignment="1"/>
    <xf numFmtId="0" fontId="0" fillId="0" borderId="0" xfId="0" applyFill="1" applyBorder="1" applyAlignment="1"/>
    <xf numFmtId="164" fontId="3" fillId="0" borderId="1" xfId="0" applyNumberFormat="1" applyFont="1" applyFill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0" fontId="3" fillId="0" borderId="8" xfId="0" applyFont="1" applyBorder="1" applyAlignment="1"/>
    <xf numFmtId="0" fontId="3" fillId="0" borderId="2" xfId="0" applyFont="1" applyBorder="1" applyAlignment="1"/>
    <xf numFmtId="0" fontId="0" fillId="2" borderId="0" xfId="0" applyFill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0" fontId="0" fillId="0" borderId="0" xfId="0" applyAlignment="1">
      <alignment wrapText="1"/>
    </xf>
    <xf numFmtId="0" fontId="6" fillId="0" borderId="0" xfId="0" applyFont="1" applyAlignment="1">
      <alignment horizontal="center"/>
    </xf>
    <xf numFmtId="164" fontId="9" fillId="0" borderId="2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164" fontId="0" fillId="0" borderId="0" xfId="0" applyNumberFormat="1"/>
    <xf numFmtId="2" fontId="0" fillId="0" borderId="0" xfId="0" applyNumberFormat="1"/>
    <xf numFmtId="17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8" xfId="0" applyFont="1" applyFill="1" applyBorder="1" applyAlignment="1">
      <alignment horizontal="left"/>
    </xf>
    <xf numFmtId="164" fontId="9" fillId="0" borderId="8" xfId="0" applyNumberFormat="1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4" fillId="0" borderId="1" xfId="0" applyFont="1" applyBorder="1"/>
    <xf numFmtId="0" fontId="3" fillId="0" borderId="1" xfId="0" applyFont="1" applyBorder="1" applyAlignment="1">
      <alignment wrapText="1"/>
    </xf>
    <xf numFmtId="0" fontId="7" fillId="2" borderId="0" xfId="0" applyFont="1" applyFill="1" applyBorder="1" applyAlignment="1">
      <alignment wrapText="1"/>
    </xf>
    <xf numFmtId="0" fontId="7" fillId="0" borderId="0" xfId="0" applyFont="1" applyBorder="1" applyAlignment="1">
      <alignment wrapText="1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/>
    <xf numFmtId="0" fontId="3" fillId="2" borderId="0" xfId="0" applyFont="1" applyFill="1" applyBorder="1" applyAlignment="1">
      <alignment horizontal="center" wrapText="1"/>
    </xf>
    <xf numFmtId="0" fontId="0" fillId="2" borderId="0" xfId="0" applyFill="1" applyBorder="1"/>
    <xf numFmtId="0" fontId="0" fillId="2" borderId="0" xfId="0" applyFill="1"/>
    <xf numFmtId="0" fontId="9" fillId="2" borderId="9" xfId="0" applyFont="1" applyFill="1" applyBorder="1" applyAlignment="1">
      <alignment wrapText="1"/>
    </xf>
    <xf numFmtId="164" fontId="9" fillId="2" borderId="1" xfId="0" applyNumberFormat="1" applyFont="1" applyFill="1" applyBorder="1"/>
    <xf numFmtId="0" fontId="9" fillId="2" borderId="1" xfId="0" applyFont="1" applyFill="1" applyBorder="1" applyAlignment="1">
      <alignment horizontal="center"/>
    </xf>
    <xf numFmtId="164" fontId="9" fillId="2" borderId="2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9" fillId="2" borderId="2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2" fontId="3" fillId="2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14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8" xfId="2" applyNumberFormat="1" applyFill="1" applyBorder="1" applyAlignment="1" applyProtection="1">
      <alignment horizontal="center"/>
    </xf>
    <xf numFmtId="49" fontId="13" fillId="0" borderId="2" xfId="2" applyNumberFormat="1" applyFont="1" applyFill="1" applyBorder="1" applyAlignment="1" applyProtection="1">
      <alignment horizontal="center"/>
    </xf>
    <xf numFmtId="49" fontId="13" fillId="0" borderId="8" xfId="2" applyNumberFormat="1" applyFont="1" applyFill="1" applyBorder="1" applyAlignment="1" applyProtection="1">
      <alignment horizontal="center"/>
    </xf>
    <xf numFmtId="49" fontId="10" fillId="0" borderId="8" xfId="1" applyNumberFormat="1" applyFont="1" applyFill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6" fillId="0" borderId="2" xfId="0" applyFont="1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9" fillId="2" borderId="2" xfId="0" applyFont="1" applyFill="1" applyBorder="1" applyAlignment="1">
      <alignment horizontal="left" wrapText="1"/>
    </xf>
    <xf numFmtId="0" fontId="9" fillId="2" borderId="8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3" fillId="2" borderId="8" xfId="0" applyFont="1" applyFill="1" applyBorder="1" applyAlignment="1">
      <alignment horizontal="left" wrapText="1"/>
    </xf>
    <xf numFmtId="0" fontId="7" fillId="2" borderId="9" xfId="0" applyFont="1" applyFill="1" applyBorder="1" applyAlignment="1">
      <alignment wrapText="1"/>
    </xf>
    <xf numFmtId="0" fontId="7" fillId="0" borderId="9" xfId="0" applyFont="1" applyBorder="1" applyAlignment="1">
      <alignment wrapText="1"/>
    </xf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9" fillId="0" borderId="2" xfId="0" applyFont="1" applyBorder="1" applyAlignment="1">
      <alignment wrapText="1"/>
    </xf>
    <xf numFmtId="164" fontId="3" fillId="0" borderId="2" xfId="0" applyNumberFormat="1" applyFont="1" applyBorder="1" applyAlignment="1">
      <alignment horizontal="center"/>
    </xf>
    <xf numFmtId="0" fontId="0" fillId="0" borderId="8" xfId="0" applyBorder="1" applyAlignment="1"/>
    <xf numFmtId="0" fontId="17" fillId="0" borderId="2" xfId="0" applyNumberFormat="1" applyFont="1" applyBorder="1" applyAlignment="1">
      <alignment horizontal="center"/>
    </xf>
    <xf numFmtId="0" fontId="17" fillId="0" borderId="8" xfId="0" applyNumberFormat="1" applyFont="1" applyBorder="1" applyAlignment="1"/>
    <xf numFmtId="0" fontId="6" fillId="0" borderId="2" xfId="0" applyFont="1" applyBorder="1" applyAlignment="1"/>
    <xf numFmtId="0" fontId="12" fillId="0" borderId="2" xfId="0" applyFont="1" applyBorder="1" applyAlignment="1"/>
    <xf numFmtId="0" fontId="4" fillId="0" borderId="7" xfId="0" applyFont="1" applyBorder="1" applyAlignment="1"/>
    <xf numFmtId="0" fontId="4" fillId="0" borderId="8" xfId="0" applyFont="1" applyBorder="1" applyAlignment="1"/>
    <xf numFmtId="0" fontId="6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9" fillId="2" borderId="2" xfId="0" applyFont="1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3" fillId="0" borderId="2" xfId="0" applyFont="1" applyFill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9" fillId="0" borderId="2" xfId="0" applyFont="1" applyFill="1" applyBorder="1" applyAlignment="1"/>
    <xf numFmtId="164" fontId="3" fillId="0" borderId="3" xfId="0" applyNumberFormat="1" applyFont="1" applyBorder="1" applyAlignment="1">
      <alignment horizontal="center" wrapText="1"/>
    </xf>
    <xf numFmtId="164" fontId="3" fillId="0" borderId="5" xfId="0" applyNumberFormat="1" applyFont="1" applyBorder="1" applyAlignment="1">
      <alignment horizontal="center" wrapText="1"/>
    </xf>
    <xf numFmtId="0" fontId="3" fillId="0" borderId="4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11" xfId="0" applyFont="1" applyBorder="1" applyAlignment="1">
      <alignment wrapText="1"/>
    </xf>
    <xf numFmtId="164" fontId="9" fillId="0" borderId="3" xfId="0" applyNumberFormat="1" applyFont="1" applyBorder="1" applyAlignment="1">
      <alignment horizontal="center" wrapText="1"/>
    </xf>
    <xf numFmtId="164" fontId="9" fillId="0" borderId="5" xfId="0" applyNumberFormat="1" applyFont="1" applyBorder="1" applyAlignment="1">
      <alignment horizontal="center" wrapText="1"/>
    </xf>
    <xf numFmtId="2" fontId="3" fillId="0" borderId="3" xfId="0" applyNumberFormat="1" applyFont="1" applyBorder="1" applyAlignment="1">
      <alignment horizontal="center" wrapText="1"/>
    </xf>
    <xf numFmtId="2" fontId="3" fillId="0" borderId="5" xfId="0" applyNumberFormat="1" applyFont="1" applyBorder="1" applyAlignment="1">
      <alignment horizontal="center" wrapText="1"/>
    </xf>
    <xf numFmtId="0" fontId="9" fillId="2" borderId="7" xfId="0" applyFont="1" applyFill="1" applyBorder="1" applyAlignment="1">
      <alignment wrapText="1"/>
    </xf>
    <xf numFmtId="0" fontId="7" fillId="2" borderId="7" xfId="0" applyFont="1" applyFill="1" applyBorder="1" applyAlignment="1">
      <alignment horizontal="center" wrapText="1"/>
    </xf>
    <xf numFmtId="0" fontId="17" fillId="2" borderId="7" xfId="0" applyFont="1" applyFill="1" applyBorder="1" applyAlignment="1">
      <alignment horizontal="center" wrapText="1"/>
    </xf>
    <xf numFmtId="0" fontId="17" fillId="2" borderId="8" xfId="0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center"/>
    </xf>
    <xf numFmtId="0" fontId="0" fillId="0" borderId="7" xfId="0" applyBorder="1" applyAlignment="1"/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8"/>
  <sheetViews>
    <sheetView topLeftCell="A31" workbookViewId="0">
      <selection activeCell="E11" sqref="E11"/>
    </sheetView>
  </sheetViews>
  <sheetFormatPr defaultRowHeight="15"/>
  <cols>
    <col min="1" max="1" width="3" customWidth="1"/>
    <col min="2" max="2" width="27.85546875" customWidth="1"/>
    <col min="3" max="3" width="22.42578125" customWidth="1"/>
    <col min="4" max="4" width="26.85546875" customWidth="1"/>
    <col min="5" max="5" width="31.85546875" customWidth="1"/>
  </cols>
  <sheetData>
    <row r="1" spans="1:4">
      <c r="A1" s="2" t="s">
        <v>149</v>
      </c>
      <c r="C1" s="1"/>
    </row>
    <row r="2" spans="1:4" ht="15" customHeight="1">
      <c r="A2" s="2" t="s">
        <v>51</v>
      </c>
      <c r="C2" s="4"/>
    </row>
    <row r="3" spans="1:4" ht="15.75">
      <c r="B3" s="4" t="s">
        <v>10</v>
      </c>
      <c r="C3" s="23" t="s">
        <v>112</v>
      </c>
    </row>
    <row r="4" spans="1:4" ht="14.25" customHeight="1">
      <c r="A4" s="21" t="s">
        <v>177</v>
      </c>
      <c r="C4" s="4"/>
    </row>
    <row r="5" spans="1:4" ht="15" customHeight="1">
      <c r="A5" s="4" t="s">
        <v>8</v>
      </c>
      <c r="C5" s="4"/>
    </row>
    <row r="6" spans="1:4" s="22" customFormat="1" ht="12.75" customHeight="1">
      <c r="A6" s="4" t="s">
        <v>52</v>
      </c>
      <c r="C6" s="20"/>
    </row>
    <row r="7" spans="1:4" s="22" customFormat="1" ht="12.75" customHeight="1">
      <c r="A7" s="5"/>
      <c r="B7"/>
      <c r="C7"/>
      <c r="D7"/>
    </row>
    <row r="8" spans="1:4" s="3" customFormat="1" ht="15" customHeight="1">
      <c r="A8" s="12" t="s">
        <v>0</v>
      </c>
      <c r="B8" s="13" t="s">
        <v>9</v>
      </c>
      <c r="C8" s="26" t="s">
        <v>49</v>
      </c>
      <c r="D8" s="9"/>
    </row>
    <row r="9" spans="1:4" s="3" customFormat="1" ht="12" customHeight="1">
      <c r="A9" s="12" t="s">
        <v>1</v>
      </c>
      <c r="B9" s="13" t="s">
        <v>11</v>
      </c>
      <c r="C9" s="115" t="s">
        <v>12</v>
      </c>
      <c r="D9" s="116"/>
    </row>
    <row r="10" spans="1:4" s="3" customFormat="1" ht="24" customHeight="1">
      <c r="A10" s="12" t="s">
        <v>2</v>
      </c>
      <c r="B10" s="14" t="s">
        <v>13</v>
      </c>
      <c r="C10" s="117" t="s">
        <v>77</v>
      </c>
      <c r="D10" s="118"/>
    </row>
    <row r="11" spans="1:4" s="3" customFormat="1" ht="15" customHeight="1">
      <c r="A11" s="12" t="s">
        <v>3</v>
      </c>
      <c r="B11" s="13" t="s">
        <v>14</v>
      </c>
      <c r="C11" s="115" t="s">
        <v>15</v>
      </c>
      <c r="D11" s="116"/>
    </row>
    <row r="12" spans="1:4" s="3" customFormat="1" ht="13.5" customHeight="1">
      <c r="A12" s="122">
        <v>5</v>
      </c>
      <c r="B12" s="122" t="s">
        <v>97</v>
      </c>
      <c r="C12" s="53" t="s">
        <v>98</v>
      </c>
      <c r="D12" s="54" t="s">
        <v>99</v>
      </c>
    </row>
    <row r="13" spans="1:4" s="3" customFormat="1" ht="14.25" customHeight="1">
      <c r="A13" s="122"/>
      <c r="B13" s="122"/>
      <c r="C13" s="53" t="s">
        <v>100</v>
      </c>
      <c r="D13" s="54" t="s">
        <v>101</v>
      </c>
    </row>
    <row r="14" spans="1:4" s="3" customFormat="1">
      <c r="A14" s="122"/>
      <c r="B14" s="122"/>
      <c r="C14" s="53" t="s">
        <v>102</v>
      </c>
      <c r="D14" s="54" t="s">
        <v>103</v>
      </c>
    </row>
    <row r="15" spans="1:4" s="3" customFormat="1" ht="16.5" customHeight="1">
      <c r="A15" s="122"/>
      <c r="B15" s="122"/>
      <c r="C15" s="53" t="s">
        <v>104</v>
      </c>
      <c r="D15" s="54" t="s">
        <v>105</v>
      </c>
    </row>
    <row r="16" spans="1:4" s="3" customFormat="1" ht="16.5" customHeight="1">
      <c r="A16" s="122"/>
      <c r="B16" s="122"/>
      <c r="C16" s="53" t="s">
        <v>106</v>
      </c>
      <c r="D16" s="54" t="s">
        <v>107</v>
      </c>
    </row>
    <row r="17" spans="1:4" s="5" customFormat="1" ht="15.75" customHeight="1">
      <c r="A17" s="122"/>
      <c r="B17" s="122"/>
      <c r="C17" s="53" t="s">
        <v>108</v>
      </c>
      <c r="D17" s="54" t="s">
        <v>109</v>
      </c>
    </row>
    <row r="18" spans="1:4" s="5" customFormat="1" ht="15.75" customHeight="1">
      <c r="A18" s="122"/>
      <c r="B18" s="122"/>
      <c r="C18" s="55" t="s">
        <v>110</v>
      </c>
      <c r="D18" s="54" t="s">
        <v>111</v>
      </c>
    </row>
    <row r="19" spans="1:4" ht="18" customHeight="1">
      <c r="A19" s="12" t="s">
        <v>4</v>
      </c>
      <c r="B19" s="13" t="s">
        <v>16</v>
      </c>
      <c r="C19" s="123" t="s">
        <v>93</v>
      </c>
      <c r="D19" s="124"/>
    </row>
    <row r="20" spans="1:4" s="5" customFormat="1" ht="18.75" customHeight="1">
      <c r="A20" s="12" t="s">
        <v>5</v>
      </c>
      <c r="B20" s="13" t="s">
        <v>17</v>
      </c>
      <c r="C20" s="125" t="s">
        <v>56</v>
      </c>
      <c r="D20" s="126"/>
    </row>
    <row r="21" spans="1:4" s="5" customFormat="1" ht="15" customHeight="1">
      <c r="A21" s="12" t="s">
        <v>6</v>
      </c>
      <c r="B21" s="13" t="s">
        <v>18</v>
      </c>
      <c r="C21" s="117" t="s">
        <v>19</v>
      </c>
      <c r="D21" s="127"/>
    </row>
    <row r="22" spans="1:4" ht="13.5" customHeight="1">
      <c r="A22" s="24"/>
      <c r="B22" s="25"/>
      <c r="C22" s="24"/>
      <c r="D22" s="24"/>
    </row>
    <row r="23" spans="1:4">
      <c r="A23" s="8" t="s">
        <v>20</v>
      </c>
      <c r="B23" s="16"/>
      <c r="C23" s="16"/>
      <c r="D23" s="16"/>
    </row>
    <row r="24" spans="1:4" ht="12.75" customHeight="1">
      <c r="A24" s="15"/>
      <c r="B24" s="16"/>
      <c r="C24" s="16"/>
      <c r="D24" s="16"/>
    </row>
    <row r="25" spans="1:4" ht="23.25">
      <c r="A25" s="6"/>
      <c r="B25" s="17" t="s">
        <v>21</v>
      </c>
      <c r="C25" s="7" t="s">
        <v>22</v>
      </c>
      <c r="D25" s="52" t="s">
        <v>23</v>
      </c>
    </row>
    <row r="26" spans="1:4" ht="24.75" customHeight="1">
      <c r="A26" s="119" t="s">
        <v>26</v>
      </c>
      <c r="B26" s="120"/>
      <c r="C26" s="120"/>
      <c r="D26" s="121"/>
    </row>
    <row r="27" spans="1:4" ht="12" customHeight="1">
      <c r="A27" s="49"/>
      <c r="B27" s="50"/>
      <c r="C27" s="50"/>
      <c r="D27" s="51"/>
    </row>
    <row r="28" spans="1:4">
      <c r="A28" s="7">
        <v>1</v>
      </c>
      <c r="B28" s="6" t="s">
        <v>113</v>
      </c>
      <c r="C28" s="6" t="s">
        <v>24</v>
      </c>
      <c r="D28" s="6" t="s">
        <v>25</v>
      </c>
    </row>
    <row r="29" spans="1:4" ht="14.25" customHeight="1">
      <c r="A29" s="19" t="s">
        <v>27</v>
      </c>
      <c r="B29" s="18"/>
      <c r="C29" s="18"/>
      <c r="D29" s="18"/>
    </row>
    <row r="30" spans="1:4" ht="13.5" customHeight="1">
      <c r="A30" s="7">
        <v>1</v>
      </c>
      <c r="B30" s="6" t="s">
        <v>114</v>
      </c>
      <c r="C30" s="6" t="s">
        <v>115</v>
      </c>
      <c r="D30" s="6" t="s">
        <v>116</v>
      </c>
    </row>
    <row r="31" spans="1:4">
      <c r="A31" s="19" t="s">
        <v>41</v>
      </c>
      <c r="B31" s="18"/>
      <c r="C31" s="18"/>
      <c r="D31" s="18"/>
    </row>
    <row r="32" spans="1:4">
      <c r="A32" s="19" t="s">
        <v>42</v>
      </c>
      <c r="B32" s="18"/>
      <c r="C32" s="18"/>
      <c r="D32" s="18"/>
    </row>
    <row r="33" spans="1:4">
      <c r="A33" s="7">
        <v>1</v>
      </c>
      <c r="B33" s="6" t="s">
        <v>141</v>
      </c>
      <c r="C33" s="6" t="s">
        <v>115</v>
      </c>
      <c r="D33" s="6" t="s">
        <v>28</v>
      </c>
    </row>
    <row r="34" spans="1:4">
      <c r="A34" s="19" t="s">
        <v>29</v>
      </c>
      <c r="B34" s="18"/>
      <c r="C34" s="18"/>
      <c r="D34" s="18"/>
    </row>
    <row r="35" spans="1:4">
      <c r="A35" s="7">
        <v>1</v>
      </c>
      <c r="B35" s="6" t="s">
        <v>30</v>
      </c>
      <c r="C35" s="6" t="s">
        <v>24</v>
      </c>
      <c r="D35" s="6" t="s">
        <v>31</v>
      </c>
    </row>
    <row r="36" spans="1:4" ht="15" customHeight="1">
      <c r="A36" s="19" t="s">
        <v>32</v>
      </c>
      <c r="B36" s="18"/>
      <c r="C36" s="18"/>
      <c r="D36" s="18"/>
    </row>
    <row r="37" spans="1:4">
      <c r="A37" s="7">
        <v>1</v>
      </c>
      <c r="B37" s="6" t="s">
        <v>33</v>
      </c>
      <c r="C37" s="6" t="s">
        <v>24</v>
      </c>
      <c r="D37" s="6" t="s">
        <v>25</v>
      </c>
    </row>
    <row r="38" spans="1:4" ht="12" customHeight="1">
      <c r="A38" s="27"/>
      <c r="B38" s="11"/>
      <c r="C38" s="11"/>
      <c r="D38" s="11"/>
    </row>
    <row r="39" spans="1:4">
      <c r="A39" s="4" t="s">
        <v>50</v>
      </c>
      <c r="B39" s="18"/>
      <c r="C39" s="18"/>
      <c r="D39" s="18"/>
    </row>
    <row r="40" spans="1:4" ht="14.25" customHeight="1">
      <c r="A40" s="7">
        <v>1</v>
      </c>
      <c r="B40" s="6" t="s">
        <v>34</v>
      </c>
      <c r="C40" s="113">
        <v>1976</v>
      </c>
      <c r="D40" s="114"/>
    </row>
    <row r="41" spans="1:4" ht="16.5" customHeight="1">
      <c r="A41" s="7">
        <v>2</v>
      </c>
      <c r="B41" s="6" t="s">
        <v>36</v>
      </c>
      <c r="C41" s="113">
        <v>12</v>
      </c>
      <c r="D41" s="114"/>
    </row>
    <row r="42" spans="1:4">
      <c r="A42" s="7">
        <v>3</v>
      </c>
      <c r="B42" s="6" t="s">
        <v>37</v>
      </c>
      <c r="C42" s="113">
        <v>1</v>
      </c>
      <c r="D42" s="114"/>
    </row>
    <row r="43" spans="1:4" ht="17.25" customHeight="1">
      <c r="A43" s="7">
        <v>4</v>
      </c>
      <c r="B43" s="6" t="s">
        <v>35</v>
      </c>
      <c r="C43" s="113">
        <v>2</v>
      </c>
      <c r="D43" s="114"/>
    </row>
    <row r="44" spans="1:4" ht="14.25" customHeight="1">
      <c r="A44" s="7">
        <v>5</v>
      </c>
      <c r="B44" s="6" t="s">
        <v>38</v>
      </c>
      <c r="C44" s="113">
        <v>1</v>
      </c>
      <c r="D44" s="114"/>
    </row>
    <row r="45" spans="1:4" ht="16.5" customHeight="1">
      <c r="A45" s="7">
        <v>6</v>
      </c>
      <c r="B45" s="6" t="s">
        <v>39</v>
      </c>
      <c r="C45" s="113" t="s">
        <v>117</v>
      </c>
      <c r="D45" s="114"/>
    </row>
    <row r="46" spans="1:4" ht="15" customHeight="1">
      <c r="A46" s="7">
        <v>7</v>
      </c>
      <c r="B46" s="6" t="s">
        <v>40</v>
      </c>
      <c r="C46" s="113" t="s">
        <v>142</v>
      </c>
      <c r="D46" s="114"/>
    </row>
    <row r="47" spans="1:4" ht="12" customHeight="1">
      <c r="A47" s="7">
        <v>8</v>
      </c>
      <c r="B47" s="6" t="s">
        <v>121</v>
      </c>
      <c r="C47" s="113" t="s">
        <v>123</v>
      </c>
      <c r="D47" s="118"/>
    </row>
    <row r="48" spans="1:4" ht="15" customHeight="1">
      <c r="A48" s="7">
        <v>9</v>
      </c>
      <c r="B48" s="6" t="s">
        <v>122</v>
      </c>
      <c r="C48" s="113">
        <v>148</v>
      </c>
      <c r="D48" s="118"/>
    </row>
    <row r="49" spans="1:4" ht="12.75" customHeight="1">
      <c r="A49" s="7">
        <v>10</v>
      </c>
      <c r="B49" s="6" t="s">
        <v>76</v>
      </c>
      <c r="C49" s="128" t="s">
        <v>118</v>
      </c>
      <c r="D49" s="114"/>
    </row>
    <row r="50" spans="1:4">
      <c r="A50" s="4"/>
    </row>
    <row r="51" spans="1:4">
      <c r="A51" s="4"/>
    </row>
    <row r="53" spans="1:4">
      <c r="A53" s="56"/>
      <c r="B53" s="56"/>
      <c r="C53" s="57"/>
      <c r="D53" s="58"/>
    </row>
    <row r="54" spans="1:4">
      <c r="A54" s="56"/>
      <c r="B54" s="56"/>
      <c r="C54" s="57"/>
      <c r="D54" s="58"/>
    </row>
    <row r="55" spans="1:4">
      <c r="A55" s="56"/>
      <c r="B55" s="56"/>
      <c r="C55" s="57"/>
      <c r="D55" s="58"/>
    </row>
    <row r="56" spans="1:4">
      <c r="A56" s="56"/>
      <c r="B56" s="56"/>
      <c r="C56" s="57"/>
      <c r="D56" s="58"/>
    </row>
    <row r="57" spans="1:4">
      <c r="A57" s="56"/>
      <c r="B57" s="56"/>
      <c r="C57" s="59"/>
      <c r="D57" s="58"/>
    </row>
    <row r="58" spans="1:4">
      <c r="A58" s="56"/>
      <c r="B58" s="56"/>
      <c r="C58" s="60"/>
      <c r="D58" s="58"/>
    </row>
  </sheetData>
  <mergeCells count="19">
    <mergeCell ref="C49:D49"/>
    <mergeCell ref="C43:D43"/>
    <mergeCell ref="C44:D44"/>
    <mergeCell ref="C45:D45"/>
    <mergeCell ref="C46:D46"/>
    <mergeCell ref="C47:D47"/>
    <mergeCell ref="C48:D48"/>
    <mergeCell ref="C42:D42"/>
    <mergeCell ref="C40:D40"/>
    <mergeCell ref="C41:D41"/>
    <mergeCell ref="C9:D9"/>
    <mergeCell ref="C10:D10"/>
    <mergeCell ref="C11:D11"/>
    <mergeCell ref="A26:D26"/>
    <mergeCell ref="A12:A18"/>
    <mergeCell ref="B12:B18"/>
    <mergeCell ref="C19:D19"/>
    <mergeCell ref="C20:D20"/>
    <mergeCell ref="C21:D21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Z86"/>
  <sheetViews>
    <sheetView tabSelected="1" topLeftCell="A28" workbookViewId="0">
      <selection activeCell="L43" sqref="L43"/>
    </sheetView>
  </sheetViews>
  <sheetFormatPr defaultRowHeight="15"/>
  <cols>
    <col min="1" max="1" width="15.85546875" customWidth="1"/>
    <col min="2" max="2" width="13.42578125" style="29" customWidth="1"/>
    <col min="3" max="3" width="8.5703125" style="44" customWidth="1"/>
    <col min="4" max="4" width="8.28515625" customWidth="1"/>
    <col min="5" max="5" width="9" customWidth="1"/>
    <col min="6" max="6" width="11.5703125" customWidth="1"/>
    <col min="7" max="7" width="10.5703125" customWidth="1"/>
    <col min="8" max="8" width="8.42578125" customWidth="1"/>
  </cols>
  <sheetData>
    <row r="1" spans="1:26">
      <c r="A1" s="4" t="s">
        <v>132</v>
      </c>
      <c r="B1"/>
      <c r="C1" s="35"/>
      <c r="D1" s="35"/>
      <c r="G1" s="35"/>
      <c r="H1" s="1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</row>
    <row r="2" spans="1:26" ht="16.5" customHeight="1">
      <c r="A2" s="4" t="s">
        <v>150</v>
      </c>
      <c r="B2"/>
      <c r="C2" s="35"/>
      <c r="D2" s="35"/>
      <c r="G2" s="35"/>
      <c r="H2" s="1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</row>
    <row r="3" spans="1:26" ht="56.25" customHeight="1">
      <c r="A3" s="162" t="s">
        <v>63</v>
      </c>
      <c r="B3" s="153"/>
      <c r="C3" s="84" t="s">
        <v>64</v>
      </c>
      <c r="D3" s="28" t="s">
        <v>65</v>
      </c>
      <c r="E3" s="28" t="s">
        <v>66</v>
      </c>
      <c r="F3" s="28" t="s">
        <v>67</v>
      </c>
      <c r="G3" s="36" t="s">
        <v>68</v>
      </c>
      <c r="H3" s="28" t="s">
        <v>69</v>
      </c>
      <c r="I3" s="85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</row>
    <row r="4" spans="1:26" s="97" customFormat="1" ht="23.25" customHeight="1">
      <c r="A4" s="173" t="s">
        <v>151</v>
      </c>
      <c r="B4" s="173"/>
      <c r="C4" s="90"/>
      <c r="D4" s="91">
        <f>D5+D6</f>
        <v>-691.42000000000007</v>
      </c>
      <c r="E4" s="92"/>
      <c r="F4" s="93"/>
      <c r="G4" s="93"/>
      <c r="H4" s="94"/>
      <c r="I4" s="95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</row>
    <row r="5" spans="1:26" s="97" customFormat="1" ht="23.25" customHeight="1">
      <c r="A5" s="98" t="s">
        <v>133</v>
      </c>
      <c r="B5" s="98"/>
      <c r="C5" s="90"/>
      <c r="D5" s="91">
        <v>11.8</v>
      </c>
      <c r="E5" s="92"/>
      <c r="F5" s="93"/>
      <c r="G5" s="93"/>
      <c r="H5" s="99"/>
      <c r="I5" s="95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</row>
    <row r="6" spans="1:26" s="97" customFormat="1" ht="22.5" customHeight="1">
      <c r="A6" s="98" t="s">
        <v>134</v>
      </c>
      <c r="B6" s="98"/>
      <c r="C6" s="90"/>
      <c r="D6" s="91">
        <v>-703.22</v>
      </c>
      <c r="E6" s="92"/>
      <c r="F6" s="93"/>
      <c r="G6" s="93"/>
      <c r="H6" s="94"/>
      <c r="I6" s="95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</row>
    <row r="7" spans="1:26" ht="15" customHeight="1">
      <c r="A7" s="174" t="s">
        <v>152</v>
      </c>
      <c r="B7" s="175"/>
      <c r="C7" s="175"/>
      <c r="D7" s="175"/>
      <c r="E7" s="175"/>
      <c r="F7" s="175"/>
      <c r="G7" s="175"/>
      <c r="H7" s="176"/>
      <c r="I7" s="85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</row>
    <row r="8" spans="1:26" ht="56.25" customHeight="1">
      <c r="A8" s="162" t="s">
        <v>63</v>
      </c>
      <c r="B8" s="153"/>
      <c r="C8" s="40" t="s">
        <v>64</v>
      </c>
      <c r="D8" s="28" t="s">
        <v>65</v>
      </c>
      <c r="E8" s="28" t="s">
        <v>66</v>
      </c>
      <c r="F8" s="28" t="s">
        <v>67</v>
      </c>
      <c r="G8" s="36" t="s">
        <v>68</v>
      </c>
      <c r="H8" s="28" t="s">
        <v>69</v>
      </c>
    </row>
    <row r="9" spans="1:26" ht="17.25" customHeight="1">
      <c r="A9" s="162" t="s">
        <v>70</v>
      </c>
      <c r="B9" s="147"/>
      <c r="C9" s="41">
        <v>20.420000000000002</v>
      </c>
      <c r="D9" s="80">
        <v>-159.24</v>
      </c>
      <c r="E9" s="41">
        <f>E13+E16+E19+E22+E25+E28</f>
        <v>889.06000000000017</v>
      </c>
      <c r="F9" s="41">
        <f>F13+F16+F19+F22+F25+F28</f>
        <v>857.04</v>
      </c>
      <c r="G9" s="41">
        <f>F9</f>
        <v>857.04</v>
      </c>
      <c r="H9" s="71">
        <f>F9-E9+D9</f>
        <v>-191.26000000000022</v>
      </c>
      <c r="J9" s="72"/>
    </row>
    <row r="10" spans="1:26">
      <c r="A10" s="37" t="s">
        <v>71</v>
      </c>
      <c r="B10" s="38"/>
      <c r="C10" s="42">
        <f>C9-C11</f>
        <v>18.378</v>
      </c>
      <c r="D10" s="48">
        <f>D9-D11</f>
        <v>-143.316</v>
      </c>
      <c r="E10" s="42">
        <f>E9-E11</f>
        <v>800.15400000000011</v>
      </c>
      <c r="F10" s="42">
        <f>F9-F11</f>
        <v>771.33600000000001</v>
      </c>
      <c r="G10" s="42">
        <f>G9-G11</f>
        <v>771.33600000000001</v>
      </c>
      <c r="H10" s="48">
        <f t="shared" ref="H10:H11" si="0">F10-E10+D10</f>
        <v>-172.1340000000001</v>
      </c>
    </row>
    <row r="11" spans="1:26">
      <c r="A11" s="141" t="s">
        <v>72</v>
      </c>
      <c r="B11" s="142"/>
      <c r="C11" s="42">
        <f>C9*10%</f>
        <v>2.0420000000000003</v>
      </c>
      <c r="D11" s="48">
        <f>D9*10%</f>
        <v>-15.924000000000001</v>
      </c>
      <c r="E11" s="42">
        <f>E9*10%</f>
        <v>88.90600000000002</v>
      </c>
      <c r="F11" s="42">
        <f>F9*10%</f>
        <v>85.704000000000008</v>
      </c>
      <c r="G11" s="42">
        <f>G9*10%</f>
        <v>85.704000000000008</v>
      </c>
      <c r="H11" s="48">
        <f t="shared" si="0"/>
        <v>-19.126000000000012</v>
      </c>
    </row>
    <row r="12" spans="1:26" ht="12.75" customHeight="1">
      <c r="A12" s="177" t="s">
        <v>73</v>
      </c>
      <c r="B12" s="178"/>
      <c r="C12" s="178"/>
      <c r="D12" s="178"/>
      <c r="E12" s="178"/>
      <c r="F12" s="178"/>
      <c r="G12" s="178"/>
      <c r="H12" s="147"/>
    </row>
    <row r="13" spans="1:26">
      <c r="A13" s="160" t="s">
        <v>53</v>
      </c>
      <c r="B13" s="161"/>
      <c r="C13" s="41">
        <v>5.65</v>
      </c>
      <c r="D13" s="81">
        <v>-46.52</v>
      </c>
      <c r="E13" s="61">
        <v>256.3</v>
      </c>
      <c r="F13" s="61">
        <v>247.62</v>
      </c>
      <c r="G13" s="61">
        <f>F13</f>
        <v>247.62</v>
      </c>
      <c r="H13" s="48">
        <f>F13-E13+D13</f>
        <v>-55.20000000000001</v>
      </c>
      <c r="J13" s="73"/>
    </row>
    <row r="14" spans="1:26">
      <c r="A14" s="37" t="s">
        <v>71</v>
      </c>
      <c r="B14" s="38"/>
      <c r="C14" s="42">
        <f>C13-C15</f>
        <v>5.085</v>
      </c>
      <c r="D14" s="48">
        <f>D13-D15</f>
        <v>-41.868000000000002</v>
      </c>
      <c r="E14" s="42">
        <f>E13-E15</f>
        <v>230.67000000000002</v>
      </c>
      <c r="F14" s="42">
        <f>F13-F15</f>
        <v>222.858</v>
      </c>
      <c r="G14" s="42">
        <f>G13-G15</f>
        <v>222.858</v>
      </c>
      <c r="H14" s="48">
        <f t="shared" ref="H14:H31" si="1">F14-E14+D14</f>
        <v>-49.680000000000014</v>
      </c>
    </row>
    <row r="15" spans="1:26">
      <c r="A15" s="141" t="s">
        <v>72</v>
      </c>
      <c r="B15" s="142"/>
      <c r="C15" s="42">
        <f>C13*10%</f>
        <v>0.56500000000000006</v>
      </c>
      <c r="D15" s="48">
        <f>D13*10%</f>
        <v>-4.6520000000000001</v>
      </c>
      <c r="E15" s="42">
        <f>E13*10%</f>
        <v>25.630000000000003</v>
      </c>
      <c r="F15" s="42">
        <f>F13*10%</f>
        <v>24.762</v>
      </c>
      <c r="G15" s="42">
        <f>G13*10%</f>
        <v>24.762</v>
      </c>
      <c r="H15" s="48">
        <f t="shared" si="1"/>
        <v>-5.5200000000000022</v>
      </c>
    </row>
    <row r="16" spans="1:26" ht="23.25" customHeight="1">
      <c r="A16" s="160" t="s">
        <v>43</v>
      </c>
      <c r="B16" s="161"/>
      <c r="C16" s="41">
        <v>3.45</v>
      </c>
      <c r="D16" s="81">
        <v>-28.01</v>
      </c>
      <c r="E16" s="61">
        <v>156.5</v>
      </c>
      <c r="F16" s="61">
        <v>151.21</v>
      </c>
      <c r="G16" s="61">
        <f>F16</f>
        <v>151.21</v>
      </c>
      <c r="H16" s="48">
        <f t="shared" si="1"/>
        <v>-33.299999999999997</v>
      </c>
      <c r="J16" s="72"/>
    </row>
    <row r="17" spans="1:10">
      <c r="A17" s="37" t="s">
        <v>71</v>
      </c>
      <c r="B17" s="38"/>
      <c r="C17" s="42">
        <f>C16-C18</f>
        <v>3.105</v>
      </c>
      <c r="D17" s="48">
        <f>D16-D18</f>
        <v>-25.209000000000003</v>
      </c>
      <c r="E17" s="42">
        <f>E16-E18</f>
        <v>140.85</v>
      </c>
      <c r="F17" s="42">
        <f>F16-F18</f>
        <v>136.089</v>
      </c>
      <c r="G17" s="42">
        <f>G16-G18</f>
        <v>136.089</v>
      </c>
      <c r="H17" s="48">
        <f t="shared" si="1"/>
        <v>-29.97</v>
      </c>
      <c r="J17" s="72"/>
    </row>
    <row r="18" spans="1:10" ht="15" customHeight="1">
      <c r="A18" s="141" t="s">
        <v>72</v>
      </c>
      <c r="B18" s="142"/>
      <c r="C18" s="42">
        <f>C16*10%</f>
        <v>0.34500000000000003</v>
      </c>
      <c r="D18" s="48">
        <f>D16*10%</f>
        <v>-2.8010000000000002</v>
      </c>
      <c r="E18" s="42">
        <f>E16*10%</f>
        <v>15.65</v>
      </c>
      <c r="F18" s="42">
        <f>F16*10%</f>
        <v>15.121000000000002</v>
      </c>
      <c r="G18" s="42">
        <f>G16*10%</f>
        <v>15.121000000000002</v>
      </c>
      <c r="H18" s="48">
        <f t="shared" si="1"/>
        <v>-3.3299999999999983</v>
      </c>
      <c r="J18" s="73"/>
    </row>
    <row r="19" spans="1:10" ht="12" customHeight="1">
      <c r="A19" s="160" t="s">
        <v>54</v>
      </c>
      <c r="B19" s="161"/>
      <c r="C19" s="40">
        <v>2.37</v>
      </c>
      <c r="D19" s="81">
        <v>-19.22</v>
      </c>
      <c r="E19" s="61">
        <v>107.51</v>
      </c>
      <c r="F19" s="61">
        <v>103.87</v>
      </c>
      <c r="G19" s="61">
        <f>F19</f>
        <v>103.87</v>
      </c>
      <c r="H19" s="48">
        <f t="shared" si="1"/>
        <v>-22.86</v>
      </c>
    </row>
    <row r="20" spans="1:10" ht="13.5" customHeight="1">
      <c r="A20" s="37" t="s">
        <v>71</v>
      </c>
      <c r="B20" s="38"/>
      <c r="C20" s="42">
        <f>C19-C21</f>
        <v>2.133</v>
      </c>
      <c r="D20" s="48">
        <f>D19-D21</f>
        <v>-17.297999999999998</v>
      </c>
      <c r="E20" s="42">
        <f>E19-E21</f>
        <v>96.759</v>
      </c>
      <c r="F20" s="42">
        <f>F19-F21</f>
        <v>93.483000000000004</v>
      </c>
      <c r="G20" s="42">
        <f>G19-G21</f>
        <v>93.483000000000004</v>
      </c>
      <c r="H20" s="48">
        <f t="shared" si="1"/>
        <v>-20.573999999999995</v>
      </c>
    </row>
    <row r="21" spans="1:10" ht="12.75" customHeight="1">
      <c r="A21" s="141" t="s">
        <v>72</v>
      </c>
      <c r="B21" s="142"/>
      <c r="C21" s="42">
        <f>C19*10%</f>
        <v>0.23700000000000002</v>
      </c>
      <c r="D21" s="48">
        <f>D19*10%</f>
        <v>-1.9219999999999999</v>
      </c>
      <c r="E21" s="42">
        <f>E19*10%</f>
        <v>10.751000000000001</v>
      </c>
      <c r="F21" s="42">
        <f>F19*10%</f>
        <v>10.387</v>
      </c>
      <c r="G21" s="42">
        <f>G19*10%</f>
        <v>10.387</v>
      </c>
      <c r="H21" s="48">
        <f t="shared" si="1"/>
        <v>-2.2860000000000005</v>
      </c>
    </row>
    <row r="22" spans="1:10">
      <c r="A22" s="160" t="s">
        <v>55</v>
      </c>
      <c r="B22" s="161"/>
      <c r="C22" s="43">
        <v>1.1100000000000001</v>
      </c>
      <c r="D22" s="48">
        <v>-9.07</v>
      </c>
      <c r="E22" s="42">
        <v>50.35</v>
      </c>
      <c r="F22" s="42">
        <v>48.65</v>
      </c>
      <c r="G22" s="42">
        <f>F22</f>
        <v>48.65</v>
      </c>
      <c r="H22" s="48">
        <f t="shared" si="1"/>
        <v>-10.770000000000003</v>
      </c>
    </row>
    <row r="23" spans="1:10" ht="14.25" customHeight="1">
      <c r="A23" s="37" t="s">
        <v>71</v>
      </c>
      <c r="B23" s="38"/>
      <c r="C23" s="42">
        <f>C22-C24</f>
        <v>0.99900000000000011</v>
      </c>
      <c r="D23" s="48">
        <f>D22-D24</f>
        <v>-8.1630000000000003</v>
      </c>
      <c r="E23" s="42">
        <f>E22-E24</f>
        <v>45.314999999999998</v>
      </c>
      <c r="F23" s="42">
        <f>F22-F24</f>
        <v>43.784999999999997</v>
      </c>
      <c r="G23" s="42">
        <f>G22-G24</f>
        <v>43.784999999999997</v>
      </c>
      <c r="H23" s="48">
        <f t="shared" si="1"/>
        <v>-9.6930000000000014</v>
      </c>
    </row>
    <row r="24" spans="1:10" ht="14.25" customHeight="1">
      <c r="A24" s="141" t="s">
        <v>72</v>
      </c>
      <c r="B24" s="142"/>
      <c r="C24" s="42">
        <f>C22*10%</f>
        <v>0.11100000000000002</v>
      </c>
      <c r="D24" s="48">
        <f>D22*10%</f>
        <v>-0.90700000000000003</v>
      </c>
      <c r="E24" s="42">
        <f>E22*10%</f>
        <v>5.0350000000000001</v>
      </c>
      <c r="F24" s="42">
        <f>F22*10%</f>
        <v>4.8650000000000002</v>
      </c>
      <c r="G24" s="42">
        <f>G22*10%</f>
        <v>4.8650000000000002</v>
      </c>
      <c r="H24" s="48">
        <f t="shared" si="1"/>
        <v>-1.077</v>
      </c>
    </row>
    <row r="25" spans="1:10" ht="14.25" customHeight="1">
      <c r="A25" s="10" t="s">
        <v>44</v>
      </c>
      <c r="B25" s="39"/>
      <c r="C25" s="43">
        <v>3.65</v>
      </c>
      <c r="D25" s="48">
        <v>-26.31</v>
      </c>
      <c r="E25" s="42">
        <f>136.54+19.96+4.99+4.08</f>
        <v>165.57000000000002</v>
      </c>
      <c r="F25" s="42">
        <f>131.92+19.28+4.82+3.94</f>
        <v>159.95999999999998</v>
      </c>
      <c r="G25" s="42">
        <f>F25</f>
        <v>159.95999999999998</v>
      </c>
      <c r="H25" s="48">
        <f t="shared" si="1"/>
        <v>-31.920000000000041</v>
      </c>
    </row>
    <row r="26" spans="1:10" ht="14.25" customHeight="1">
      <c r="A26" s="37" t="s">
        <v>71</v>
      </c>
      <c r="B26" s="38"/>
      <c r="C26" s="42">
        <f>C25-C27</f>
        <v>3.2850000000000001</v>
      </c>
      <c r="D26" s="48">
        <f>D25-D27</f>
        <v>-23.678999999999998</v>
      </c>
      <c r="E26" s="42">
        <f>E25-E27</f>
        <v>149.01300000000003</v>
      </c>
      <c r="F26" s="42">
        <f>F25-F27</f>
        <v>143.96399999999997</v>
      </c>
      <c r="G26" s="42">
        <f>G25-G27</f>
        <v>143.96399999999997</v>
      </c>
      <c r="H26" s="48">
        <f t="shared" si="1"/>
        <v>-28.728000000000062</v>
      </c>
    </row>
    <row r="27" spans="1:10">
      <c r="A27" s="141" t="s">
        <v>72</v>
      </c>
      <c r="B27" s="142"/>
      <c r="C27" s="42">
        <f>C25*10%</f>
        <v>0.36499999999999999</v>
      </c>
      <c r="D27" s="48">
        <f>D25*10%</f>
        <v>-2.6310000000000002</v>
      </c>
      <c r="E27" s="42">
        <f>E25*10%</f>
        <v>16.557000000000002</v>
      </c>
      <c r="F27" s="42">
        <f>F25*10%</f>
        <v>15.995999999999999</v>
      </c>
      <c r="G27" s="42">
        <f>G25*10%</f>
        <v>15.995999999999999</v>
      </c>
      <c r="H27" s="48">
        <f t="shared" si="1"/>
        <v>-3.1920000000000037</v>
      </c>
    </row>
    <row r="28" spans="1:10" ht="14.25" customHeight="1">
      <c r="A28" s="165" t="s">
        <v>45</v>
      </c>
      <c r="B28" s="166"/>
      <c r="C28" s="169">
        <v>4.1900000000000004</v>
      </c>
      <c r="D28" s="171">
        <v>-30.12</v>
      </c>
      <c r="E28" s="163">
        <v>152.83000000000001</v>
      </c>
      <c r="F28" s="163">
        <v>145.72999999999999</v>
      </c>
      <c r="G28" s="163">
        <f>F28</f>
        <v>145.72999999999999</v>
      </c>
      <c r="H28" s="48">
        <f t="shared" si="1"/>
        <v>-37.220000000000027</v>
      </c>
    </row>
    <row r="29" spans="1:10" ht="0.75" hidden="1" customHeight="1">
      <c r="A29" s="167"/>
      <c r="B29" s="168"/>
      <c r="C29" s="170"/>
      <c r="D29" s="172"/>
      <c r="E29" s="164"/>
      <c r="F29" s="164"/>
      <c r="G29" s="164"/>
      <c r="H29" s="48">
        <f t="shared" si="1"/>
        <v>0</v>
      </c>
    </row>
    <row r="30" spans="1:10">
      <c r="A30" s="37" t="s">
        <v>71</v>
      </c>
      <c r="B30" s="38"/>
      <c r="C30" s="42">
        <f>C28-C31</f>
        <v>3.7710000000000004</v>
      </c>
      <c r="D30" s="48">
        <f>D28-D31</f>
        <v>-27.108000000000001</v>
      </c>
      <c r="E30" s="42">
        <f>E28-E31</f>
        <v>137.54700000000003</v>
      </c>
      <c r="F30" s="42">
        <f>F28-F31</f>
        <v>131.15699999999998</v>
      </c>
      <c r="G30" s="42">
        <f>G28-G31</f>
        <v>131.15699999999998</v>
      </c>
      <c r="H30" s="48">
        <f t="shared" si="1"/>
        <v>-33.498000000000047</v>
      </c>
    </row>
    <row r="31" spans="1:10">
      <c r="A31" s="141" t="s">
        <v>72</v>
      </c>
      <c r="B31" s="142"/>
      <c r="C31" s="42">
        <f>C28*10%</f>
        <v>0.41900000000000004</v>
      </c>
      <c r="D31" s="48">
        <f>D28*10%</f>
        <v>-3.0120000000000005</v>
      </c>
      <c r="E31" s="42">
        <f>E28*10%</f>
        <v>15.283000000000001</v>
      </c>
      <c r="F31" s="42">
        <f>F28*10%</f>
        <v>14.573</v>
      </c>
      <c r="G31" s="42">
        <f>G28*10%</f>
        <v>14.573</v>
      </c>
      <c r="H31" s="48">
        <f t="shared" si="1"/>
        <v>-3.7220000000000013</v>
      </c>
    </row>
    <row r="32" spans="1:10" s="97" customFormat="1" ht="4.5" customHeight="1">
      <c r="A32" s="106"/>
      <c r="B32" s="107"/>
      <c r="C32" s="108"/>
      <c r="D32" s="109"/>
      <c r="E32" s="108"/>
      <c r="F32" s="108"/>
      <c r="G32" s="110"/>
      <c r="H32" s="109"/>
    </row>
    <row r="33" spans="1:11" ht="11.25" customHeight="1">
      <c r="A33" s="162" t="s">
        <v>46</v>
      </c>
      <c r="B33" s="147"/>
      <c r="C33" s="43">
        <v>7.8</v>
      </c>
      <c r="D33" s="71">
        <v>-543.76</v>
      </c>
      <c r="E33" s="43">
        <f>236.31+70.72+24.12</f>
        <v>331.15</v>
      </c>
      <c r="F33" s="43">
        <f>228.2+67.48+23.29</f>
        <v>318.97000000000003</v>
      </c>
      <c r="G33" s="70">
        <f>G34+G35</f>
        <v>120.667</v>
      </c>
      <c r="H33" s="71">
        <f>F33-E33-G33+D33+F33</f>
        <v>-357.63699999999994</v>
      </c>
    </row>
    <row r="34" spans="1:11" ht="15" customHeight="1">
      <c r="A34" s="77" t="s">
        <v>74</v>
      </c>
      <c r="B34" s="78"/>
      <c r="C34" s="43">
        <f>C33-C35</f>
        <v>7.02</v>
      </c>
      <c r="D34" s="71">
        <v>-544.59</v>
      </c>
      <c r="E34" s="43">
        <f>E33-E35</f>
        <v>298.03499999999997</v>
      </c>
      <c r="F34" s="43">
        <f>F33-F35</f>
        <v>287.07300000000004</v>
      </c>
      <c r="G34" s="79">
        <v>88.77</v>
      </c>
      <c r="H34" s="48">
        <f t="shared" ref="H34:H35" si="2">F34-E34-G34+D34+F34</f>
        <v>-357.24899999999997</v>
      </c>
    </row>
    <row r="35" spans="1:11" ht="12.75" customHeight="1">
      <c r="A35" s="141" t="s">
        <v>72</v>
      </c>
      <c r="B35" s="142"/>
      <c r="C35" s="42">
        <f>C33*10%</f>
        <v>0.78</v>
      </c>
      <c r="D35" s="48">
        <v>0.82</v>
      </c>
      <c r="E35" s="42">
        <f>E33*10%</f>
        <v>33.115000000000002</v>
      </c>
      <c r="F35" s="42">
        <f>F33*10%</f>
        <v>31.897000000000006</v>
      </c>
      <c r="G35" s="42">
        <f>F35</f>
        <v>31.897000000000006</v>
      </c>
      <c r="H35" s="48">
        <f t="shared" si="2"/>
        <v>-0.39799999999999613</v>
      </c>
    </row>
    <row r="36" spans="1:11" s="4" customFormat="1" ht="12.75" customHeight="1">
      <c r="A36" s="135" t="s">
        <v>153</v>
      </c>
      <c r="B36" s="136"/>
      <c r="C36" s="93"/>
      <c r="D36" s="92">
        <v>0</v>
      </c>
      <c r="E36" s="93">
        <f>E38+E39+E40+E41</f>
        <v>128.53</v>
      </c>
      <c r="F36" s="93">
        <f t="shared" ref="F36:H36" si="3">F38+F39+F40+F41</f>
        <v>118.61</v>
      </c>
      <c r="G36" s="93">
        <f t="shared" si="3"/>
        <v>118.61</v>
      </c>
      <c r="H36" s="92">
        <f t="shared" si="3"/>
        <v>-9.9200000000000053</v>
      </c>
    </row>
    <row r="37" spans="1:11" ht="12.75" customHeight="1">
      <c r="A37" s="112" t="s">
        <v>154</v>
      </c>
      <c r="B37" s="107"/>
      <c r="C37" s="108"/>
      <c r="D37" s="109">
        <v>0</v>
      </c>
      <c r="E37" s="108"/>
      <c r="F37" s="108"/>
      <c r="G37" s="111"/>
      <c r="H37" s="92"/>
    </row>
    <row r="38" spans="1:11" ht="12.75" customHeight="1">
      <c r="A38" s="137" t="s">
        <v>155</v>
      </c>
      <c r="B38" s="138"/>
      <c r="C38" s="108"/>
      <c r="D38" s="109">
        <v>0</v>
      </c>
      <c r="E38" s="108">
        <v>6.18</v>
      </c>
      <c r="F38" s="108">
        <v>5.68</v>
      </c>
      <c r="G38" s="111">
        <v>5.68</v>
      </c>
      <c r="H38" s="71">
        <f t="shared" ref="H38:H41" si="4">F38-E38-G38+D38+F38</f>
        <v>-0.5</v>
      </c>
    </row>
    <row r="39" spans="1:11" ht="12.75" customHeight="1">
      <c r="A39" s="137" t="s">
        <v>156</v>
      </c>
      <c r="B39" s="138"/>
      <c r="C39" s="108"/>
      <c r="D39" s="109">
        <v>0</v>
      </c>
      <c r="E39" s="108">
        <v>26.36</v>
      </c>
      <c r="F39" s="108">
        <v>24.07</v>
      </c>
      <c r="G39" s="111">
        <v>24.07</v>
      </c>
      <c r="H39" s="71">
        <f t="shared" si="4"/>
        <v>-2.2899999999999991</v>
      </c>
    </row>
    <row r="40" spans="1:11" ht="12.75" customHeight="1">
      <c r="A40" s="137" t="s">
        <v>157</v>
      </c>
      <c r="B40" s="138"/>
      <c r="C40" s="108"/>
      <c r="D40" s="109">
        <v>0</v>
      </c>
      <c r="E40" s="108">
        <v>92.86</v>
      </c>
      <c r="F40" s="108">
        <v>86.07</v>
      </c>
      <c r="G40" s="111">
        <v>86.07</v>
      </c>
      <c r="H40" s="71">
        <f t="shared" si="4"/>
        <v>-6.7900000000000063</v>
      </c>
    </row>
    <row r="41" spans="1:11" ht="12.75" customHeight="1">
      <c r="A41" s="137" t="s">
        <v>158</v>
      </c>
      <c r="B41" s="138"/>
      <c r="C41" s="108"/>
      <c r="D41" s="109">
        <v>0</v>
      </c>
      <c r="E41" s="108">
        <v>3.13</v>
      </c>
      <c r="F41" s="108">
        <v>2.79</v>
      </c>
      <c r="G41" s="111">
        <v>2.79</v>
      </c>
      <c r="H41" s="71">
        <f t="shared" si="4"/>
        <v>-0.33999999999999986</v>
      </c>
    </row>
    <row r="42" spans="1:11" ht="13.5" customHeight="1">
      <c r="A42" s="104" t="s">
        <v>124</v>
      </c>
      <c r="B42" s="105"/>
      <c r="C42" s="93"/>
      <c r="D42" s="100"/>
      <c r="E42" s="93">
        <f>E9+E33+E36</f>
        <v>1348.74</v>
      </c>
      <c r="F42" s="93">
        <f t="shared" ref="F42:G42" si="5">F9+F33+F36</f>
        <v>1294.6199999999999</v>
      </c>
      <c r="G42" s="93">
        <f t="shared" si="5"/>
        <v>1096.317</v>
      </c>
      <c r="H42" s="92"/>
      <c r="I42" s="4"/>
      <c r="J42" s="4"/>
    </row>
    <row r="43" spans="1:11" ht="12.75" customHeight="1">
      <c r="A43" s="104" t="s">
        <v>125</v>
      </c>
      <c r="B43" s="105"/>
      <c r="C43" s="93"/>
      <c r="D43" s="100"/>
      <c r="E43" s="93"/>
      <c r="F43" s="93"/>
      <c r="G43" s="101"/>
      <c r="H43" s="92"/>
      <c r="I43" s="4"/>
      <c r="J43" s="4"/>
    </row>
    <row r="44" spans="1:11" ht="23.25" customHeight="1">
      <c r="A44" s="145" t="s">
        <v>136</v>
      </c>
      <c r="B44" s="134"/>
      <c r="C44" s="45"/>
      <c r="D44" s="71">
        <v>4.12</v>
      </c>
      <c r="E44" s="71">
        <v>5.5</v>
      </c>
      <c r="F44" s="71">
        <v>2.77</v>
      </c>
      <c r="G44" s="82">
        <f>G45+G46</f>
        <v>0.47090000000000004</v>
      </c>
      <c r="H44" s="71">
        <f t="shared" ref="H44:H49" si="6">F44-E44-G44+D44+F44</f>
        <v>3.6891000000000003</v>
      </c>
      <c r="K44" t="s">
        <v>96</v>
      </c>
    </row>
    <row r="45" spans="1:11" ht="12.75" customHeight="1">
      <c r="A45" s="77" t="s">
        <v>74</v>
      </c>
      <c r="B45" s="78"/>
      <c r="C45" s="42"/>
      <c r="D45" s="48">
        <v>3.52</v>
      </c>
      <c r="E45" s="42">
        <f>E44-E46</f>
        <v>4.5649999999999995</v>
      </c>
      <c r="F45" s="42">
        <f>F44-F46</f>
        <v>2.2991000000000001</v>
      </c>
      <c r="G45" s="62">
        <v>0</v>
      </c>
      <c r="H45" s="48">
        <f t="shared" si="6"/>
        <v>3.5532000000000008</v>
      </c>
      <c r="J45" s="72"/>
    </row>
    <row r="46" spans="1:11" ht="12.75" customHeight="1">
      <c r="A46" s="141" t="s">
        <v>72</v>
      </c>
      <c r="B46" s="142"/>
      <c r="C46" s="42"/>
      <c r="D46" s="48">
        <v>-0.22</v>
      </c>
      <c r="E46" s="48">
        <f>E44*17%</f>
        <v>0.93500000000000005</v>
      </c>
      <c r="F46" s="48">
        <f>F44*17%</f>
        <v>0.47090000000000004</v>
      </c>
      <c r="G46" s="83">
        <f>F46</f>
        <v>0.47090000000000004</v>
      </c>
      <c r="H46" s="48">
        <f t="shared" si="6"/>
        <v>-0.68409999999999993</v>
      </c>
    </row>
    <row r="47" spans="1:11" ht="23.25" customHeight="1">
      <c r="A47" s="145" t="s">
        <v>129</v>
      </c>
      <c r="B47" s="134"/>
      <c r="C47" s="45" t="s">
        <v>128</v>
      </c>
      <c r="D47" s="71">
        <v>7.46</v>
      </c>
      <c r="E47" s="71">
        <v>1.8</v>
      </c>
      <c r="F47" s="71">
        <v>1.8</v>
      </c>
      <c r="G47" s="82">
        <f>G49</f>
        <v>0.30600000000000005</v>
      </c>
      <c r="H47" s="71">
        <f t="shared" si="6"/>
        <v>8.9540000000000006</v>
      </c>
      <c r="K47" t="s">
        <v>96</v>
      </c>
    </row>
    <row r="48" spans="1:11" ht="16.5" customHeight="1">
      <c r="A48" s="77" t="s">
        <v>74</v>
      </c>
      <c r="B48" s="78"/>
      <c r="C48" s="45"/>
      <c r="D48" s="71">
        <v>7.46</v>
      </c>
      <c r="E48" s="71">
        <f>E47-E49</f>
        <v>1.494</v>
      </c>
      <c r="F48" s="71">
        <f>F47-F49</f>
        <v>1.494</v>
      </c>
      <c r="G48" s="82">
        <v>0</v>
      </c>
      <c r="H48" s="48">
        <f t="shared" si="6"/>
        <v>8.9540000000000006</v>
      </c>
    </row>
    <row r="49" spans="1:26" ht="15.75" customHeight="1">
      <c r="A49" s="64" t="s">
        <v>75</v>
      </c>
      <c r="B49" s="63"/>
      <c r="C49" s="42"/>
      <c r="D49" s="48">
        <v>0</v>
      </c>
      <c r="E49" s="48">
        <f>E47*17%</f>
        <v>0.30600000000000005</v>
      </c>
      <c r="F49" s="48">
        <f>F47*17%</f>
        <v>0.30600000000000005</v>
      </c>
      <c r="G49" s="83">
        <f>F49</f>
        <v>0.30600000000000005</v>
      </c>
      <c r="H49" s="48">
        <f t="shared" si="6"/>
        <v>0</v>
      </c>
    </row>
    <row r="50" spans="1:26" ht="13.5" customHeight="1">
      <c r="A50" s="158" t="s">
        <v>126</v>
      </c>
      <c r="B50" s="159"/>
      <c r="C50" s="93"/>
      <c r="D50" s="100"/>
      <c r="E50" s="93">
        <f>E44+E47</f>
        <v>7.3</v>
      </c>
      <c r="F50" s="93">
        <f>F44+F47</f>
        <v>4.57</v>
      </c>
      <c r="G50" s="101">
        <f>G44+G47</f>
        <v>0.77690000000000015</v>
      </c>
      <c r="H50" s="92"/>
    </row>
    <row r="51" spans="1:26" ht="23.25">
      <c r="A51" s="102" t="s">
        <v>137</v>
      </c>
      <c r="B51" s="103"/>
      <c r="C51" s="93"/>
      <c r="D51" s="97"/>
      <c r="E51" s="93">
        <f>E42+E50</f>
        <v>1356.04</v>
      </c>
      <c r="F51" s="93">
        <f t="shared" ref="F51:G51" si="7">F42+F50</f>
        <v>1299.1899999999998</v>
      </c>
      <c r="G51" s="93">
        <f t="shared" si="7"/>
        <v>1097.0939000000001</v>
      </c>
      <c r="H51" s="92">
        <f>F51-E51+D52+F51-G51</f>
        <v>-546.17390000000046</v>
      </c>
      <c r="I51" s="72"/>
      <c r="J51" s="73"/>
      <c r="L51" s="73"/>
    </row>
    <row r="52" spans="1:26" ht="24.75" customHeight="1">
      <c r="A52" s="173" t="s">
        <v>135</v>
      </c>
      <c r="B52" s="173"/>
      <c r="C52" s="90"/>
      <c r="D52" s="92">
        <f>D4</f>
        <v>-691.42000000000007</v>
      </c>
      <c r="E52" s="92"/>
      <c r="F52" s="93"/>
      <c r="G52" s="93"/>
      <c r="H52" s="92">
        <f>H53+H54</f>
        <v>-546.17390000000012</v>
      </c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</row>
    <row r="53" spans="1:26" ht="26.25" customHeight="1">
      <c r="A53" s="98" t="s">
        <v>133</v>
      </c>
      <c r="B53" s="98"/>
      <c r="C53" s="90"/>
      <c r="D53" s="90"/>
      <c r="E53" s="92"/>
      <c r="F53" s="93"/>
      <c r="G53" s="93"/>
      <c r="H53" s="94">
        <f>H44+H47</f>
        <v>12.6431</v>
      </c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</row>
    <row r="54" spans="1:26" ht="26.25" customHeight="1">
      <c r="A54" s="98" t="s">
        <v>134</v>
      </c>
      <c r="B54" s="98"/>
      <c r="C54" s="90"/>
      <c r="D54" s="90"/>
      <c r="E54" s="92"/>
      <c r="F54" s="93"/>
      <c r="G54" s="93"/>
      <c r="H54" s="94">
        <f>H9+H33+H36</f>
        <v>-558.81700000000012</v>
      </c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</row>
    <row r="55" spans="1:26" ht="27" customHeight="1">
      <c r="A55" s="139" t="s">
        <v>127</v>
      </c>
      <c r="B55" s="140"/>
      <c r="C55" s="140"/>
      <c r="D55" s="140"/>
      <c r="E55" s="140"/>
      <c r="F55" s="140"/>
      <c r="G55" s="140"/>
      <c r="H55" s="140"/>
    </row>
    <row r="56" spans="1:26" ht="27" customHeight="1">
      <c r="A56" s="88"/>
      <c r="B56" s="89"/>
      <c r="C56" s="89"/>
      <c r="D56" s="89"/>
      <c r="E56" s="89"/>
      <c r="F56" s="89"/>
      <c r="G56" s="89"/>
      <c r="H56" s="89"/>
    </row>
    <row r="57" spans="1:26" ht="20.25" customHeight="1">
      <c r="A57" s="20" t="s">
        <v>159</v>
      </c>
      <c r="D57" s="22"/>
      <c r="E57" s="22"/>
      <c r="F57" s="22"/>
      <c r="G57" s="22"/>
    </row>
    <row r="58" spans="1:26" ht="12" customHeight="1">
      <c r="A58" s="154" t="s">
        <v>57</v>
      </c>
      <c r="B58" s="142"/>
      <c r="C58" s="142"/>
      <c r="D58" s="118"/>
      <c r="E58" s="30" t="s">
        <v>58</v>
      </c>
      <c r="F58" s="30" t="s">
        <v>59</v>
      </c>
      <c r="G58" s="7" t="s">
        <v>60</v>
      </c>
      <c r="H58" s="6" t="s">
        <v>138</v>
      </c>
    </row>
    <row r="59" spans="1:26" ht="25.5" customHeight="1">
      <c r="A59" s="129" t="s">
        <v>162</v>
      </c>
      <c r="B59" s="130"/>
      <c r="C59" s="130"/>
      <c r="D59" s="131"/>
      <c r="E59" s="31" t="s">
        <v>163</v>
      </c>
      <c r="F59" s="30" t="s">
        <v>164</v>
      </c>
      <c r="G59" s="32">
        <v>4.83</v>
      </c>
      <c r="H59" s="87" t="s">
        <v>144</v>
      </c>
      <c r="J59" s="72"/>
    </row>
    <row r="60" spans="1:26" ht="27.75" customHeight="1">
      <c r="A60" s="132" t="s">
        <v>161</v>
      </c>
      <c r="B60" s="133"/>
      <c r="C60" s="133"/>
      <c r="D60" s="134"/>
      <c r="E60" s="31" t="s">
        <v>119</v>
      </c>
      <c r="F60" s="30" t="s">
        <v>147</v>
      </c>
      <c r="G60" s="32">
        <v>1.22</v>
      </c>
      <c r="H60" s="87" t="s">
        <v>139</v>
      </c>
    </row>
    <row r="61" spans="1:26" ht="15.75" customHeight="1">
      <c r="A61" s="129" t="s">
        <v>165</v>
      </c>
      <c r="B61" s="130"/>
      <c r="C61" s="130"/>
      <c r="D61" s="131"/>
      <c r="E61" s="31" t="s">
        <v>166</v>
      </c>
      <c r="F61" s="30" t="s">
        <v>146</v>
      </c>
      <c r="G61" s="32">
        <v>6.5</v>
      </c>
      <c r="H61" s="87" t="s">
        <v>167</v>
      </c>
      <c r="J61" s="72"/>
    </row>
    <row r="62" spans="1:26" ht="16.5" customHeight="1">
      <c r="A62" s="132" t="s">
        <v>168</v>
      </c>
      <c r="B62" s="133"/>
      <c r="C62" s="133"/>
      <c r="D62" s="134"/>
      <c r="E62" s="31" t="s">
        <v>166</v>
      </c>
      <c r="F62" s="30" t="s">
        <v>169</v>
      </c>
      <c r="G62" s="32">
        <v>22.3</v>
      </c>
      <c r="H62" s="6" t="s">
        <v>170</v>
      </c>
    </row>
    <row r="63" spans="1:26" ht="15" customHeight="1">
      <c r="A63" s="132" t="s">
        <v>171</v>
      </c>
      <c r="B63" s="133"/>
      <c r="C63" s="133"/>
      <c r="D63" s="134"/>
      <c r="E63" s="31" t="s">
        <v>148</v>
      </c>
      <c r="F63" s="30" t="s">
        <v>172</v>
      </c>
      <c r="G63" s="32">
        <v>16.32</v>
      </c>
      <c r="H63" s="6" t="s">
        <v>140</v>
      </c>
    </row>
    <row r="64" spans="1:26" ht="15.75" customHeight="1">
      <c r="A64" s="132" t="s">
        <v>173</v>
      </c>
      <c r="B64" s="133"/>
      <c r="C64" s="133"/>
      <c r="D64" s="134"/>
      <c r="E64" s="31" t="s">
        <v>145</v>
      </c>
      <c r="F64" s="30" t="s">
        <v>169</v>
      </c>
      <c r="G64" s="32">
        <v>9.6</v>
      </c>
      <c r="H64" s="6" t="s">
        <v>174</v>
      </c>
    </row>
    <row r="65" spans="1:12" ht="15.75" customHeight="1">
      <c r="A65" s="132" t="s">
        <v>175</v>
      </c>
      <c r="B65" s="133"/>
      <c r="C65" s="133"/>
      <c r="D65" s="134"/>
      <c r="E65" s="31" t="s">
        <v>145</v>
      </c>
      <c r="F65" s="30" t="s">
        <v>169</v>
      </c>
      <c r="G65" s="32">
        <v>28</v>
      </c>
      <c r="H65" s="6" t="s">
        <v>174</v>
      </c>
    </row>
    <row r="66" spans="1:12" s="4" customFormat="1" ht="13.5" customHeight="1">
      <c r="A66" s="151" t="s">
        <v>7</v>
      </c>
      <c r="B66" s="152"/>
      <c r="C66" s="152"/>
      <c r="D66" s="153"/>
      <c r="E66" s="74"/>
      <c r="F66" s="75"/>
      <c r="G66" s="76">
        <f>SUM(G59:G65)</f>
        <v>88.77000000000001</v>
      </c>
      <c r="H66" s="86"/>
    </row>
    <row r="67" spans="1:12">
      <c r="A67" s="20" t="s">
        <v>47</v>
      </c>
      <c r="D67" s="22"/>
      <c r="E67" s="22"/>
      <c r="F67" s="22"/>
      <c r="G67" s="22"/>
    </row>
    <row r="68" spans="1:12">
      <c r="A68" s="20" t="s">
        <v>48</v>
      </c>
      <c r="D68" s="22"/>
      <c r="E68" s="22"/>
      <c r="F68" s="22"/>
      <c r="G68" s="22"/>
    </row>
    <row r="69" spans="1:12" ht="23.25" customHeight="1">
      <c r="A69" s="154" t="s">
        <v>62</v>
      </c>
      <c r="B69" s="142"/>
      <c r="C69" s="142"/>
      <c r="D69" s="142"/>
      <c r="E69" s="118"/>
      <c r="F69" s="34" t="s">
        <v>59</v>
      </c>
      <c r="G69" s="33" t="s">
        <v>61</v>
      </c>
    </row>
    <row r="70" spans="1:12" s="4" customFormat="1">
      <c r="A70" s="155" t="s">
        <v>94</v>
      </c>
      <c r="B70" s="156"/>
      <c r="C70" s="156"/>
      <c r="D70" s="156"/>
      <c r="E70" s="157"/>
      <c r="F70" s="75">
        <v>3</v>
      </c>
      <c r="G70" s="75">
        <v>0.48</v>
      </c>
    </row>
    <row r="71" spans="1:12">
      <c r="A71" s="22"/>
      <c r="D71" s="22"/>
      <c r="E71" s="22"/>
      <c r="F71" s="22"/>
      <c r="G71" s="22"/>
    </row>
    <row r="72" spans="1:12" s="4" customFormat="1">
      <c r="A72" s="20" t="s">
        <v>78</v>
      </c>
      <c r="B72" s="46"/>
      <c r="C72" s="47"/>
      <c r="D72" s="20"/>
      <c r="E72" s="20"/>
      <c r="F72" s="20"/>
      <c r="G72" s="20"/>
      <c r="L72" s="4" t="s">
        <v>130</v>
      </c>
    </row>
    <row r="73" spans="1:12">
      <c r="A73" s="150" t="s">
        <v>79</v>
      </c>
      <c r="B73" s="147"/>
      <c r="C73" s="146" t="s">
        <v>80</v>
      </c>
      <c r="D73" s="147"/>
      <c r="E73" s="30" t="s">
        <v>81</v>
      </c>
      <c r="F73" s="30" t="s">
        <v>82</v>
      </c>
      <c r="G73" s="30" t="s">
        <v>83</v>
      </c>
      <c r="L73" t="s">
        <v>131</v>
      </c>
    </row>
    <row r="74" spans="1:12">
      <c r="A74" s="150" t="s">
        <v>95</v>
      </c>
      <c r="B74" s="147"/>
      <c r="C74" s="148">
        <v>0</v>
      </c>
      <c r="D74" s="149"/>
      <c r="E74" s="30">
        <v>5</v>
      </c>
      <c r="F74" s="30">
        <v>0</v>
      </c>
      <c r="G74" s="30">
        <v>0</v>
      </c>
      <c r="L74" t="s">
        <v>143</v>
      </c>
    </row>
    <row r="75" spans="1:12">
      <c r="A75" s="20" t="s">
        <v>47</v>
      </c>
      <c r="E75" s="35"/>
      <c r="F75" s="65"/>
      <c r="G75" s="35"/>
    </row>
    <row r="76" spans="1:12">
      <c r="A76" s="20" t="s">
        <v>160</v>
      </c>
      <c r="B76" s="66"/>
      <c r="C76" s="67"/>
      <c r="D76" s="20"/>
      <c r="E76" s="35"/>
      <c r="F76" s="65"/>
      <c r="G76" s="35"/>
    </row>
    <row r="77" spans="1:12" ht="42.75" customHeight="1">
      <c r="A77" s="143" t="s">
        <v>176</v>
      </c>
      <c r="B77" s="144"/>
      <c r="C77" s="144"/>
      <c r="D77" s="144"/>
      <c r="E77" s="144"/>
      <c r="F77" s="144"/>
      <c r="G77" s="144"/>
      <c r="H77" s="68"/>
    </row>
    <row r="79" spans="1:12">
      <c r="A79" s="4" t="s">
        <v>84</v>
      </c>
      <c r="B79" s="46"/>
      <c r="C79" s="47"/>
      <c r="D79" s="4"/>
      <c r="E79" s="4" t="s">
        <v>85</v>
      </c>
      <c r="F79" s="4"/>
    </row>
    <row r="80" spans="1:12">
      <c r="A80" s="4" t="s">
        <v>86</v>
      </c>
      <c r="B80" s="46"/>
      <c r="C80" s="47"/>
      <c r="D80" s="4"/>
      <c r="E80" s="4"/>
      <c r="F80" s="4"/>
    </row>
    <row r="81" spans="1:6">
      <c r="A81" s="4" t="s">
        <v>120</v>
      </c>
      <c r="B81" s="46"/>
      <c r="C81" s="47"/>
      <c r="D81" s="4"/>
      <c r="E81" s="4"/>
      <c r="F81" s="4"/>
    </row>
    <row r="83" spans="1:6">
      <c r="A83" s="22" t="s">
        <v>87</v>
      </c>
      <c r="B83" s="69"/>
    </row>
    <row r="84" spans="1:6">
      <c r="A84" s="22" t="s">
        <v>88</v>
      </c>
      <c r="B84" s="69"/>
      <c r="C84" s="44" t="s">
        <v>25</v>
      </c>
    </row>
    <row r="85" spans="1:6">
      <c r="A85" s="22" t="s">
        <v>89</v>
      </c>
      <c r="B85" s="69"/>
      <c r="C85" s="44" t="s">
        <v>90</v>
      </c>
    </row>
    <row r="86" spans="1:6">
      <c r="A86" s="22" t="s">
        <v>91</v>
      </c>
      <c r="B86" s="69"/>
      <c r="C86" s="44" t="s">
        <v>92</v>
      </c>
    </row>
  </sheetData>
  <mergeCells count="52">
    <mergeCell ref="A65:D65"/>
    <mergeCell ref="A3:B3"/>
    <mergeCell ref="A4:B4"/>
    <mergeCell ref="A7:H7"/>
    <mergeCell ref="A52:B52"/>
    <mergeCell ref="A8:B8"/>
    <mergeCell ref="A9:B9"/>
    <mergeCell ref="A11:B11"/>
    <mergeCell ref="A12:H12"/>
    <mergeCell ref="A13:B13"/>
    <mergeCell ref="A24:B24"/>
    <mergeCell ref="A27:B27"/>
    <mergeCell ref="A15:B15"/>
    <mergeCell ref="A16:B16"/>
    <mergeCell ref="A18:B18"/>
    <mergeCell ref="A19:B19"/>
    <mergeCell ref="A22:B22"/>
    <mergeCell ref="A31:B31"/>
    <mergeCell ref="A33:B33"/>
    <mergeCell ref="A35:B35"/>
    <mergeCell ref="G28:G29"/>
    <mergeCell ref="A28:B29"/>
    <mergeCell ref="C28:C29"/>
    <mergeCell ref="D28:D29"/>
    <mergeCell ref="E28:E29"/>
    <mergeCell ref="F28:F29"/>
    <mergeCell ref="A21:B21"/>
    <mergeCell ref="A60:D60"/>
    <mergeCell ref="A77:G77"/>
    <mergeCell ref="A47:B47"/>
    <mergeCell ref="C73:D73"/>
    <mergeCell ref="C74:D74"/>
    <mergeCell ref="A73:B73"/>
    <mergeCell ref="A66:D66"/>
    <mergeCell ref="A69:E69"/>
    <mergeCell ref="A70:E70"/>
    <mergeCell ref="A58:D58"/>
    <mergeCell ref="A74:B74"/>
    <mergeCell ref="A59:D59"/>
    <mergeCell ref="A44:B44"/>
    <mergeCell ref="A46:B46"/>
    <mergeCell ref="A50:B50"/>
    <mergeCell ref="A61:D61"/>
    <mergeCell ref="A62:D62"/>
    <mergeCell ref="A63:D63"/>
    <mergeCell ref="A64:D64"/>
    <mergeCell ref="A36:B36"/>
    <mergeCell ref="A38:B38"/>
    <mergeCell ref="A39:B39"/>
    <mergeCell ref="A40:B40"/>
    <mergeCell ref="A41:B41"/>
    <mergeCell ref="A55:H55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Finans</cp:lastModifiedBy>
  <cp:lastPrinted>2018-02-20T04:57:52Z</cp:lastPrinted>
  <dcterms:created xsi:type="dcterms:W3CDTF">2013-02-18T04:38:06Z</dcterms:created>
  <dcterms:modified xsi:type="dcterms:W3CDTF">2018-03-20T05:14:00Z</dcterms:modified>
</cp:coreProperties>
</file>