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H48" i="8" l="1"/>
  <c r="F21" i="8"/>
  <c r="E21" i="8"/>
  <c r="D3" i="8"/>
  <c r="F8" i="8"/>
  <c r="E8" i="8"/>
  <c r="H8" i="8"/>
  <c r="F27" i="8"/>
  <c r="E27" i="8"/>
  <c r="G27" i="8"/>
  <c r="H27" i="8"/>
  <c r="F29" i="8"/>
  <c r="E29" i="8"/>
  <c r="G31" i="8"/>
  <c r="G32" i="8"/>
  <c r="G33" i="8"/>
  <c r="G34" i="8"/>
  <c r="G29" i="8"/>
  <c r="H29" i="8"/>
  <c r="G38" i="8"/>
  <c r="H38" i="8"/>
  <c r="F26" i="8"/>
  <c r="E26" i="8"/>
  <c r="H26" i="8"/>
  <c r="G37" i="8"/>
  <c r="H37" i="8"/>
  <c r="G40" i="8"/>
  <c r="G39" i="8"/>
  <c r="H39" i="8"/>
  <c r="G42" i="8"/>
  <c r="G41" i="8"/>
  <c r="H41" i="8"/>
  <c r="H47" i="8"/>
  <c r="H46" i="8"/>
  <c r="F35" i="8"/>
  <c r="F43" i="8"/>
  <c r="F44" i="8"/>
  <c r="E35" i="8"/>
  <c r="E43" i="8"/>
  <c r="E44" i="8"/>
  <c r="D45" i="8"/>
  <c r="G8" i="8"/>
  <c r="G25" i="8"/>
  <c r="G35" i="8"/>
  <c r="G43" i="8"/>
  <c r="G44" i="8"/>
  <c r="H45" i="8"/>
  <c r="H25" i="8"/>
  <c r="C8" i="8"/>
  <c r="H34" i="8"/>
  <c r="H33" i="8"/>
  <c r="H32" i="8"/>
  <c r="H31" i="8"/>
  <c r="H40" i="8"/>
  <c r="H42" i="8"/>
  <c r="H12" i="8"/>
  <c r="H15" i="8"/>
  <c r="H18" i="8"/>
  <c r="H21" i="8"/>
  <c r="G21" i="8"/>
  <c r="G18" i="8"/>
  <c r="G15" i="8"/>
  <c r="G12" i="8"/>
  <c r="C27" i="8"/>
  <c r="C26" i="8"/>
  <c r="C23" i="8"/>
  <c r="C22" i="8"/>
  <c r="C20" i="8"/>
  <c r="C19" i="8"/>
  <c r="C17" i="8"/>
  <c r="C16" i="8"/>
  <c r="F23" i="8"/>
  <c r="E23" i="8"/>
  <c r="D23" i="8"/>
  <c r="H23" i="8"/>
  <c r="F22" i="8"/>
  <c r="E22" i="8"/>
  <c r="D22" i="8"/>
  <c r="H22" i="8"/>
  <c r="F20" i="8"/>
  <c r="E20" i="8"/>
  <c r="D20" i="8"/>
  <c r="H20" i="8"/>
  <c r="F19" i="8"/>
  <c r="E19" i="8"/>
  <c r="D19" i="8"/>
  <c r="H19" i="8"/>
  <c r="F17" i="8"/>
  <c r="E17" i="8"/>
  <c r="D17" i="8"/>
  <c r="H17" i="8"/>
  <c r="F16" i="8"/>
  <c r="E16" i="8"/>
  <c r="D16" i="8"/>
  <c r="H16" i="8"/>
  <c r="F14" i="8"/>
  <c r="E14" i="8"/>
  <c r="D14" i="8"/>
  <c r="H14" i="8"/>
  <c r="F13" i="8"/>
  <c r="E13" i="8"/>
  <c r="D13" i="8"/>
  <c r="H13" i="8"/>
  <c r="G23" i="8"/>
  <c r="G22" i="8"/>
  <c r="G20" i="8"/>
  <c r="G19" i="8"/>
  <c r="G17" i="8"/>
  <c r="G16" i="8"/>
  <c r="G14" i="8"/>
  <c r="G13" i="8"/>
  <c r="F10" i="8"/>
  <c r="E10" i="8"/>
  <c r="D10" i="8"/>
  <c r="H10" i="8"/>
  <c r="F9" i="8"/>
  <c r="E9" i="8"/>
  <c r="D9" i="8"/>
  <c r="H9" i="8"/>
  <c r="G10" i="8"/>
  <c r="G9" i="8"/>
  <c r="C14" i="8"/>
  <c r="C13" i="8"/>
  <c r="C10" i="8"/>
  <c r="C9" i="8"/>
  <c r="G54" i="8"/>
</calcChain>
</file>

<file path=xl/comments1.xml><?xml version="1.0" encoding="utf-8"?>
<comments xmlns="http://schemas.openxmlformats.org/spreadsheetml/2006/main">
  <authors>
    <author>Finans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2 места по 150р. В месяц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400р. в месяц</t>
        </r>
      </text>
    </comment>
  </commentList>
</comments>
</file>

<file path=xl/sharedStrings.xml><?xml version="1.0" encoding="utf-8"?>
<sst xmlns="http://schemas.openxmlformats.org/spreadsheetml/2006/main" count="164" uniqueCount="142">
  <si>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</si>
  <si>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</si>
  <si>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</si>
  <si>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</si>
  <si>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</si>
  <si>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</si>
  <si>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</si>
  <si>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</si>
  <si>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</si>
  <si>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</si>
  <si>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</si>
  <si>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</si>
  <si>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</si>
  <si>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</si>
  <si>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</si>
  <si>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</si>
  <si>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</si>
  <si>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</si>
  <si>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</si>
  <si>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</si>
  <si>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</si>
  <si>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</si>
  <si>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</si>
  <si>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</si>
  <si>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</si>
  <si>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</si>
  <si>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</si>
  <si>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</si>
  <si>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</si>
  <si>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</si>
  <si>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</si>
  <si>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</si>
  <si>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</si>
  <si>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</si>
  <si>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</si>
  <si>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</si>
  <si>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</si>
  <si>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</si>
  <si>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</si>
  <si>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</si>
  <si>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</si>
  <si>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</si>
  <si>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</si>
  <si>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</si>
  <si>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</si>
  <si>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</si>
  <si>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</si>
  <si>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</si>
  <si>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</si>
  <si>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</si>
  <si>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</si>
  <si>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</si>
  <si>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</si>
  <si>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</si>
  <si>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</si>
  <si>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</si>
  <si>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</si>
  <si>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</si>
  <si>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</si>
  <si>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</si>
  <si>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</si>
  <si>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</si>
  <si>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</si>
  <si>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</si>
  <si>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</si>
  <si>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1.4 Вывоз и утилизация ТБО</t>
  </si>
  <si>
    <t xml:space="preserve"> ООО "Управляющая компания Ленинского района-1"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</si>
  <si>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</si>
  <si>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</si>
  <si>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</si>
  <si>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</si>
  <si>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</si>
  <si>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</si>
  <si>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</si>
  <si>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</si>
  <si>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</si>
  <si>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</si>
  <si>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</si>
  <si>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>Договор управления</t>
  </si>
  <si>
    <t>uklr2006@mail.ru</t>
  </si>
  <si>
    <t>ООО " Ярд"</t>
  </si>
  <si>
    <t>2-260-343</t>
  </si>
  <si>
    <t>01.09.2009г.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</si>
  <si>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</si>
  <si>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</si>
  <si>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</si>
  <si>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</si>
  <si>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</si>
  <si>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</si>
  <si>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</si>
  <si>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</si>
  <si>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</si>
  <si>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</si>
  <si>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</si>
  <si>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</si>
  <si>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</si>
  <si>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</si>
  <si>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62/а по ул. Пологая</t>
  </si>
  <si>
    <t>510,30 м2</t>
  </si>
  <si>
    <t>Часть 4</t>
  </si>
  <si>
    <t>от 30.07. 2007г. Серия 25 № 002827459</t>
  </si>
  <si>
    <t>ООО "Комфорт"</t>
  </si>
  <si>
    <t>ул. Тунгусская, 8</t>
  </si>
  <si>
    <t>Колличество проживающих</t>
  </si>
  <si>
    <t>ИТОГО ПО ПРОЧИМ УСЛУГАМ:</t>
  </si>
  <si>
    <t>ИТОГО ПО ДОМУ: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</si>
  <si>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</si>
  <si>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</si>
  <si>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</si>
  <si>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</si>
  <si>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</si>
  <si>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</si>
  <si>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</si>
  <si>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</si>
  <si>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</si>
  <si>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</si>
  <si>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</si>
  <si>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</si>
  <si>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</si>
  <si>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391,20 м2</t>
  </si>
  <si>
    <t>4. Текущий ремонт коммуникаций, проходящих через нежилые помещения</t>
  </si>
  <si>
    <t xml:space="preserve">в т.ч услуги по управлению </t>
  </si>
  <si>
    <t xml:space="preserve">5. Рекламмные стенды в подъездах, ООО  "Правильный формат" </t>
  </si>
  <si>
    <t>6. Телекоммуникации на общедомовом имуществе. Ростелеком.</t>
  </si>
  <si>
    <t>в т.ч услуги по управлению, налоги</t>
  </si>
  <si>
    <t xml:space="preserve">                       Отчет ООО "Управляющей компании Ленинского района-1"  за 2019 г.</t>
  </si>
  <si>
    <t>1 651,70 м2</t>
  </si>
  <si>
    <t>3. Перечень работ, выполненных по статье " текущий ремонт"  в 2019 году.</t>
  </si>
  <si>
    <t>План по статье "текущий ремонт" на 2020 год</t>
  </si>
  <si>
    <t>переходящие остатки д/ср-в на конец 2019 г.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</si>
  <si>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</si>
  <si>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</si>
  <si>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1.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</si>
  <si>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</si>
  <si>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</si>
  <si>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</si>
  <si>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</si>
  <si>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</si>
  <si>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Пологая, 62/а</t>
  </si>
  <si>
    <t>переходящие остатки д/ср-в на начало 01.01. 2019 г.</t>
  </si>
  <si>
    <t>Предложение Управляющей компании:  ремонт розлива ХГВС и ЦО; ремонт тамбурной двери в 1-ом подъезде; ремонт системы электроснабжения. Собственникам необходимо предоставить протокол общего собрания для выполнения предложенных, или иных необходимых работ. В случае недостаточности денежных средств, выполнение работ возможно за счет дополнительного сбора по решению общего собрания.</t>
  </si>
  <si>
    <t xml:space="preserve">ИСХ.  №        14 / 02          от 04 .02 .2020г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</si>
</sst>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0" xfId="0" applyAlignment="1"/>
    <xf numFmtId="164" fontId="9" fillId="0" borderId="3" xfId="0" applyNumberFormat="1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2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3" fillId="2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2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6" fontId="3" fillId="0" borderId="2" xfId="0" applyNumberFormat="1" applyFont="1" applyBorder="1" applyAlignment="1"/>
    <xf numFmtId="16" fontId="3" fillId="0" borderId="6" xfId="0" applyNumberFormat="1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0" xfId="0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6" fontId="3" fillId="2" borderId="2" xfId="0" applyNumberFormat="1" applyFont="1" applyFill="1" applyBorder="1" applyAlignment="1"/>
    <xf numFmtId="16" fontId="3" fillId="2" borderId="6" xfId="0" applyNumberFormat="1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4" sqref="E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 t="s">
        <v>10</v>
      </c>
      <c r="C3" s="23" t="s">
        <v>97</v>
      </c>
    </row>
    <row r="4" spans="1:4" s="22" customFormat="1" ht="14.25" customHeight="1" x14ac:dyDescent="0.2">
      <c r="A4" s="21" t="s">
        <v>141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77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66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44" t="s">
        <v>12</v>
      </c>
      <c r="D9" s="145"/>
    </row>
    <row r="10" spans="1:4" s="3" customFormat="1" ht="24" customHeight="1" x14ac:dyDescent="0.25">
      <c r="A10" s="13" t="s">
        <v>2</v>
      </c>
      <c r="B10" s="15" t="s">
        <v>13</v>
      </c>
      <c r="C10" s="146" t="s">
        <v>100</v>
      </c>
      <c r="D10" s="140"/>
    </row>
    <row r="11" spans="1:4" s="3" customFormat="1" ht="15" customHeight="1" x14ac:dyDescent="0.25">
      <c r="A11" s="13" t="s">
        <v>3</v>
      </c>
      <c r="B11" s="14" t="s">
        <v>14</v>
      </c>
      <c r="C11" s="144" t="s">
        <v>15</v>
      </c>
      <c r="D11" s="145"/>
    </row>
    <row r="12" spans="1:4" s="3" customFormat="1" ht="18" customHeight="1" x14ac:dyDescent="0.25">
      <c r="A12" s="147">
        <v>5</v>
      </c>
      <c r="B12" s="147" t="s">
        <v>83</v>
      </c>
      <c r="C12" s="58" t="s">
        <v>84</v>
      </c>
      <c r="D12" s="59" t="s">
        <v>85</v>
      </c>
    </row>
    <row r="13" spans="1:4" s="3" customFormat="1" ht="14.25" customHeight="1" x14ac:dyDescent="0.25">
      <c r="A13" s="147"/>
      <c r="B13" s="147"/>
      <c r="C13" s="58" t="s">
        <v>86</v>
      </c>
      <c r="D13" s="59" t="s">
        <v>87</v>
      </c>
    </row>
    <row r="14" spans="1:4" s="3" customFormat="1" x14ac:dyDescent="0.25">
      <c r="A14" s="147"/>
      <c r="B14" s="147"/>
      <c r="C14" s="58" t="s">
        <v>88</v>
      </c>
      <c r="D14" s="59" t="s">
        <v>89</v>
      </c>
    </row>
    <row r="15" spans="1:4" s="3" customFormat="1" ht="16.5" customHeight="1" x14ac:dyDescent="0.25">
      <c r="A15" s="147"/>
      <c r="B15" s="147"/>
      <c r="C15" s="58" t="s">
        <v>90</v>
      </c>
      <c r="D15" s="59" t="s">
        <v>92</v>
      </c>
    </row>
    <row r="16" spans="1:4" s="3" customFormat="1" ht="16.5" customHeight="1" x14ac:dyDescent="0.25">
      <c r="A16" s="147"/>
      <c r="B16" s="147"/>
      <c r="C16" s="58" t="s">
        <v>91</v>
      </c>
      <c r="D16" s="59" t="s">
        <v>85</v>
      </c>
    </row>
    <row r="17" spans="1:4" s="5" customFormat="1" ht="15.75" customHeight="1" x14ac:dyDescent="0.25">
      <c r="A17" s="147"/>
      <c r="B17" s="147"/>
      <c r="C17" s="58" t="s">
        <v>93</v>
      </c>
      <c r="D17" s="59" t="s">
        <v>94</v>
      </c>
    </row>
    <row r="18" spans="1:4" s="5" customFormat="1" ht="15.75" customHeight="1" x14ac:dyDescent="0.25">
      <c r="A18" s="147"/>
      <c r="B18" s="147"/>
      <c r="C18" s="60" t="s">
        <v>95</v>
      </c>
      <c r="D18" s="59" t="s">
        <v>96</v>
      </c>
    </row>
    <row r="19" spans="1:4" ht="21.75" customHeight="1" x14ac:dyDescent="0.25">
      <c r="A19" s="13" t="s">
        <v>4</v>
      </c>
      <c r="B19" s="14" t="s">
        <v>16</v>
      </c>
      <c r="C19" s="148" t="s">
        <v>79</v>
      </c>
      <c r="D19" s="149"/>
    </row>
    <row r="20" spans="1:4" s="5" customFormat="1" ht="16.5" customHeight="1" x14ac:dyDescent="0.25">
      <c r="A20" s="13" t="s">
        <v>5</v>
      </c>
      <c r="B20" s="14" t="s">
        <v>17</v>
      </c>
      <c r="C20" s="150" t="s">
        <v>47</v>
      </c>
      <c r="D20" s="151"/>
    </row>
    <row r="21" spans="1:4" s="5" customFormat="1" ht="15" customHeight="1" x14ac:dyDescent="0.25">
      <c r="A21" s="13" t="s">
        <v>6</v>
      </c>
      <c r="B21" s="14" t="s">
        <v>18</v>
      </c>
      <c r="C21" s="146" t="s">
        <v>19</v>
      </c>
      <c r="D21" s="15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20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6.25" customHeight="1" x14ac:dyDescent="0.25">
      <c r="A26" s="141" t="s">
        <v>26</v>
      </c>
      <c r="B26" s="142"/>
      <c r="C26" s="142"/>
      <c r="D26" s="143"/>
    </row>
    <row r="27" spans="1:4" ht="12" customHeight="1" x14ac:dyDescent="0.25">
      <c r="A27" s="53"/>
      <c r="B27" s="54"/>
      <c r="C27" s="54"/>
      <c r="D27" s="55"/>
    </row>
    <row r="28" spans="1:4" x14ac:dyDescent="0.25">
      <c r="A28" s="7">
        <v>1</v>
      </c>
      <c r="B28" s="6" t="s">
        <v>80</v>
      </c>
      <c r="C28" s="6" t="s">
        <v>24</v>
      </c>
      <c r="D28" s="6" t="s">
        <v>25</v>
      </c>
    </row>
    <row r="29" spans="1:4" ht="13.5" customHeight="1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101</v>
      </c>
      <c r="C30" s="6" t="s">
        <v>24</v>
      </c>
      <c r="D30" s="6" t="s">
        <v>81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112</v>
      </c>
      <c r="C33" s="6" t="s">
        <v>102</v>
      </c>
      <c r="D33" s="6" t="s">
        <v>28</v>
      </c>
    </row>
    <row r="34" spans="1:4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ht="15" customHeight="1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31</v>
      </c>
      <c r="C38" s="139">
        <v>1967</v>
      </c>
      <c r="D38" s="139"/>
    </row>
    <row r="39" spans="1:4" x14ac:dyDescent="0.25">
      <c r="A39" s="7">
        <v>2</v>
      </c>
      <c r="B39" s="6" t="s">
        <v>33</v>
      </c>
      <c r="C39" s="139">
        <v>5</v>
      </c>
      <c r="D39" s="139"/>
    </row>
    <row r="40" spans="1:4" ht="15" customHeight="1" x14ac:dyDescent="0.25">
      <c r="A40" s="7">
        <v>3</v>
      </c>
      <c r="B40" s="6" t="s">
        <v>34</v>
      </c>
      <c r="C40" s="139">
        <v>2</v>
      </c>
      <c r="D40" s="139"/>
    </row>
    <row r="41" spans="1:4" x14ac:dyDescent="0.25">
      <c r="A41" s="7">
        <v>4</v>
      </c>
      <c r="B41" s="6" t="s">
        <v>32</v>
      </c>
      <c r="C41" s="139" t="s">
        <v>48</v>
      </c>
      <c r="D41" s="139"/>
    </row>
    <row r="42" spans="1:4" x14ac:dyDescent="0.25">
      <c r="A42" s="7">
        <v>5</v>
      </c>
      <c r="B42" s="6" t="s">
        <v>35</v>
      </c>
      <c r="C42" s="139" t="s">
        <v>48</v>
      </c>
      <c r="D42" s="139"/>
    </row>
    <row r="43" spans="1:4" ht="15" customHeight="1" x14ac:dyDescent="0.25">
      <c r="A43" s="7">
        <v>6</v>
      </c>
      <c r="B43" s="6" t="s">
        <v>36</v>
      </c>
      <c r="C43" s="139" t="s">
        <v>126</v>
      </c>
      <c r="D43" s="139"/>
    </row>
    <row r="44" spans="1:4" x14ac:dyDescent="0.25">
      <c r="A44" s="7">
        <v>7</v>
      </c>
      <c r="B44" s="6" t="s">
        <v>37</v>
      </c>
      <c r="C44" s="136" t="s">
        <v>98</v>
      </c>
      <c r="D44" s="137"/>
    </row>
    <row r="45" spans="1:4" x14ac:dyDescent="0.25">
      <c r="A45" s="7">
        <v>8</v>
      </c>
      <c r="B45" s="6" t="s">
        <v>38</v>
      </c>
      <c r="C45" s="136" t="s">
        <v>119</v>
      </c>
      <c r="D45" s="137"/>
    </row>
    <row r="46" spans="1:4" x14ac:dyDescent="0.25">
      <c r="A46" s="7">
        <v>9</v>
      </c>
      <c r="B46" s="6" t="s">
        <v>103</v>
      </c>
      <c r="C46" s="136">
        <v>60</v>
      </c>
      <c r="D46" s="140"/>
    </row>
    <row r="47" spans="1:4" x14ac:dyDescent="0.25">
      <c r="A47" s="7">
        <v>10</v>
      </c>
      <c r="B47" s="6" t="s">
        <v>78</v>
      </c>
      <c r="C47" s="138" t="s">
        <v>82</v>
      </c>
      <c r="D47" s="137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39"/>
      <c r="D51" s="62"/>
    </row>
    <row r="52" spans="1:4" x14ac:dyDescent="0.25">
      <c r="A52" s="61"/>
      <c r="B52" s="61"/>
      <c r="C52" s="39"/>
      <c r="D52" s="62"/>
    </row>
    <row r="53" spans="1:4" x14ac:dyDescent="0.25">
      <c r="A53" s="61"/>
      <c r="B53" s="61"/>
      <c r="C53" s="39"/>
      <c r="D53" s="62"/>
    </row>
    <row r="54" spans="1:4" x14ac:dyDescent="0.25">
      <c r="A54" s="61"/>
      <c r="B54" s="61"/>
      <c r="C54" s="39"/>
      <c r="D54" s="62"/>
    </row>
    <row r="55" spans="1:4" x14ac:dyDescent="0.25">
      <c r="A55" s="61"/>
      <c r="B55" s="61"/>
      <c r="C55" s="38"/>
      <c r="D55" s="62"/>
    </row>
    <row r="56" spans="1:4" x14ac:dyDescent="0.25">
      <c r="A56" s="61"/>
      <c r="B56" s="61"/>
      <c r="C56" s="63"/>
      <c r="D56" s="62"/>
    </row>
  </sheetData>
  <mergeCells count="19">
    <mergeCell ref="A26:D26"/>
    <mergeCell ref="C9:D9"/>
    <mergeCell ref="C10:D10"/>
    <mergeCell ref="C11:D11"/>
    <mergeCell ref="C39:D39"/>
    <mergeCell ref="C38:D38"/>
    <mergeCell ref="A12:A18"/>
    <mergeCell ref="B12:B18"/>
    <mergeCell ref="C19:D19"/>
    <mergeCell ref="C20:D20"/>
    <mergeCell ref="C21:D21"/>
    <mergeCell ref="C45:D45"/>
    <mergeCell ref="C47:D47"/>
    <mergeCell ref="C40:D40"/>
    <mergeCell ref="C41:D41"/>
    <mergeCell ref="C42:D42"/>
    <mergeCell ref="C43:D43"/>
    <mergeCell ref="C44:D44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topLeftCell="A60" workbookViewId="0">
      <selection sqref="A1:H74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50" customWidth="1"/>
    <col min="4" max="4" width="8.28515625" customWidth="1"/>
    <col min="5" max="5" width="9" customWidth="1"/>
    <col min="6" max="6" width="9.7109375" customWidth="1"/>
    <col min="7" max="7" width="13" customWidth="1"/>
    <col min="8" max="8" width="8.7109375" customWidth="1"/>
  </cols>
  <sheetData>
    <row r="1" spans="1:26" x14ac:dyDescent="0.25">
      <c r="A1" s="4" t="s">
        <v>107</v>
      </c>
      <c r="B1"/>
      <c r="C1" s="33"/>
      <c r="D1" s="33"/>
      <c r="G1" s="33"/>
      <c r="H1" s="1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6.5" customHeight="1" x14ac:dyDescent="0.25">
      <c r="A2" s="4" t="s">
        <v>130</v>
      </c>
      <c r="B2"/>
      <c r="C2" s="33"/>
      <c r="D2" s="33"/>
      <c r="G2" s="33"/>
      <c r="H2" s="1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101" customFormat="1" ht="23.25" customHeight="1" x14ac:dyDescent="0.25">
      <c r="A3" s="155" t="s">
        <v>139</v>
      </c>
      <c r="B3" s="155"/>
      <c r="C3" s="94"/>
      <c r="D3" s="95">
        <f>(D4+D5)</f>
        <v>244.10000000000002</v>
      </c>
      <c r="E3" s="96"/>
      <c r="F3" s="97"/>
      <c r="G3" s="97"/>
      <c r="H3" s="98"/>
      <c r="I3" s="99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101" customFormat="1" ht="14.25" customHeight="1" x14ac:dyDescent="0.25">
      <c r="A4" s="155" t="s">
        <v>108</v>
      </c>
      <c r="B4" s="156"/>
      <c r="C4" s="94"/>
      <c r="D4" s="95">
        <v>333.87</v>
      </c>
      <c r="E4" s="96"/>
      <c r="F4" s="97"/>
      <c r="G4" s="97"/>
      <c r="H4" s="102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101" customFormat="1" ht="15" customHeight="1" x14ac:dyDescent="0.25">
      <c r="A5" s="155" t="s">
        <v>109</v>
      </c>
      <c r="B5" s="156"/>
      <c r="C5" s="94"/>
      <c r="D5" s="95">
        <v>-89.77</v>
      </c>
      <c r="E5" s="96"/>
      <c r="F5" s="97"/>
      <c r="G5" s="97"/>
      <c r="H5" s="98"/>
      <c r="I5" s="99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15" customHeight="1" x14ac:dyDescent="0.25">
      <c r="A6" s="171" t="s">
        <v>131</v>
      </c>
      <c r="B6" s="172"/>
      <c r="C6" s="172"/>
      <c r="D6" s="172"/>
      <c r="E6" s="172"/>
      <c r="F6" s="172"/>
      <c r="G6" s="172"/>
      <c r="H6" s="173"/>
      <c r="I6" s="9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56.25" customHeight="1" x14ac:dyDescent="0.25">
      <c r="A7" s="167" t="s">
        <v>53</v>
      </c>
      <c r="B7" s="165"/>
      <c r="C7" s="47" t="s">
        <v>54</v>
      </c>
      <c r="D7" s="28" t="s">
        <v>55</v>
      </c>
      <c r="E7" s="28" t="s">
        <v>56</v>
      </c>
      <c r="F7" s="28" t="s">
        <v>57</v>
      </c>
      <c r="G7" s="34" t="s">
        <v>58</v>
      </c>
      <c r="H7" s="28" t="s">
        <v>59</v>
      </c>
    </row>
    <row r="8" spans="1:26" s="4" customFormat="1" ht="17.25" customHeight="1" x14ac:dyDescent="0.25">
      <c r="A8" s="167" t="s">
        <v>60</v>
      </c>
      <c r="B8" s="165"/>
      <c r="C8" s="48">
        <f>C12+C15+C18+C21</f>
        <v>16.100000000000001</v>
      </c>
      <c r="D8" s="73">
        <v>-81.63</v>
      </c>
      <c r="E8" s="73">
        <f>E12+E15+E18+E21</f>
        <v>318.64999999999998</v>
      </c>
      <c r="F8" s="73">
        <f>F12+F15+F18+F21</f>
        <v>329.99999999999994</v>
      </c>
      <c r="G8" s="73">
        <f>F8</f>
        <v>329.99999999999994</v>
      </c>
      <c r="H8" s="69">
        <f>F8-E8+D8</f>
        <v>-70.28000000000003</v>
      </c>
      <c r="J8" s="85"/>
      <c r="K8" s="85"/>
    </row>
    <row r="9" spans="1:26" x14ac:dyDescent="0.25">
      <c r="A9" s="35" t="s">
        <v>61</v>
      </c>
      <c r="B9" s="36"/>
      <c r="C9" s="44">
        <f>C8-C10</f>
        <v>14.490000000000002</v>
      </c>
      <c r="D9" s="46">
        <f>D8-D10</f>
        <v>-73.466999999999999</v>
      </c>
      <c r="E9" s="46">
        <f>E8-E10</f>
        <v>286.78499999999997</v>
      </c>
      <c r="F9" s="46">
        <f>F8-F10</f>
        <v>296.99999999999994</v>
      </c>
      <c r="G9" s="46">
        <f>G8-G10</f>
        <v>296.99999999999994</v>
      </c>
      <c r="H9" s="69">
        <f t="shared" ref="H9:H10" si="0">F9-E9+D9</f>
        <v>-63.252000000000024</v>
      </c>
      <c r="J9" s="86"/>
      <c r="K9" s="86"/>
    </row>
    <row r="10" spans="1:26" x14ac:dyDescent="0.25">
      <c r="A10" s="168" t="s">
        <v>62</v>
      </c>
      <c r="B10" s="162"/>
      <c r="C10" s="44">
        <f>C8*10%</f>
        <v>1.6100000000000003</v>
      </c>
      <c r="D10" s="46">
        <f>D8*10%</f>
        <v>-8.1630000000000003</v>
      </c>
      <c r="E10" s="46">
        <f>E8*10%</f>
        <v>31.864999999999998</v>
      </c>
      <c r="F10" s="46">
        <f>F8*10%</f>
        <v>32.999999999999993</v>
      </c>
      <c r="G10" s="46">
        <f>G8*10%</f>
        <v>32.999999999999993</v>
      </c>
      <c r="H10" s="69">
        <f t="shared" si="0"/>
        <v>-7.0280000000000058</v>
      </c>
      <c r="J10" s="87"/>
    </row>
    <row r="11" spans="1:26" ht="12.75" customHeight="1" x14ac:dyDescent="0.25">
      <c r="A11" s="174" t="s">
        <v>63</v>
      </c>
      <c r="B11" s="175"/>
      <c r="C11" s="175"/>
      <c r="D11" s="175"/>
      <c r="E11" s="175"/>
      <c r="F11" s="175"/>
      <c r="G11" s="175"/>
      <c r="H11" s="176"/>
    </row>
    <row r="12" spans="1:26" x14ac:dyDescent="0.25">
      <c r="A12" s="169" t="s">
        <v>45</v>
      </c>
      <c r="B12" s="170"/>
      <c r="C12" s="48">
        <v>5.75</v>
      </c>
      <c r="D12" s="45">
        <v>-29.96</v>
      </c>
      <c r="E12" s="45">
        <v>113.8</v>
      </c>
      <c r="F12" s="45">
        <v>118.03</v>
      </c>
      <c r="G12" s="45">
        <f>F12</f>
        <v>118.03</v>
      </c>
      <c r="H12" s="46">
        <f>F12-E12+D12</f>
        <v>-25.729999999999997</v>
      </c>
    </row>
    <row r="13" spans="1:26" x14ac:dyDescent="0.25">
      <c r="A13" s="35" t="s">
        <v>61</v>
      </c>
      <c r="B13" s="36"/>
      <c r="C13" s="44">
        <f>C12-C14</f>
        <v>5.1749999999999998</v>
      </c>
      <c r="D13" s="46">
        <f>D12-D14</f>
        <v>-26.963999999999999</v>
      </c>
      <c r="E13" s="46">
        <f>E12-E14</f>
        <v>102.42</v>
      </c>
      <c r="F13" s="46">
        <f>F12-F14</f>
        <v>106.227</v>
      </c>
      <c r="G13" s="46">
        <f>G12-G14</f>
        <v>106.227</v>
      </c>
      <c r="H13" s="46">
        <f t="shared" ref="H13:H23" si="1">F13-E13+D13</f>
        <v>-23.156999999999996</v>
      </c>
    </row>
    <row r="14" spans="1:26" x14ac:dyDescent="0.25">
      <c r="A14" s="168" t="s">
        <v>62</v>
      </c>
      <c r="B14" s="162"/>
      <c r="C14" s="44">
        <f>C12*10%</f>
        <v>0.57500000000000007</v>
      </c>
      <c r="D14" s="46">
        <f>D12*10%</f>
        <v>-2.9960000000000004</v>
      </c>
      <c r="E14" s="46">
        <f>E12*10%</f>
        <v>11.38</v>
      </c>
      <c r="F14" s="46">
        <f>F12*10%</f>
        <v>11.803000000000001</v>
      </c>
      <c r="G14" s="46">
        <f>G12*10%</f>
        <v>11.803000000000001</v>
      </c>
      <c r="H14" s="46">
        <f t="shared" si="1"/>
        <v>-2.5730000000000004</v>
      </c>
    </row>
    <row r="15" spans="1:26" ht="23.25" customHeight="1" x14ac:dyDescent="0.25">
      <c r="A15" s="169" t="s">
        <v>41</v>
      </c>
      <c r="B15" s="170"/>
      <c r="C15" s="48">
        <v>3.51</v>
      </c>
      <c r="D15" s="45">
        <v>-18.239999999999998</v>
      </c>
      <c r="E15" s="45">
        <v>69.47</v>
      </c>
      <c r="F15" s="45">
        <v>73.05</v>
      </c>
      <c r="G15" s="45">
        <f>F15</f>
        <v>73.05</v>
      </c>
      <c r="H15" s="46">
        <f t="shared" si="1"/>
        <v>-14.66</v>
      </c>
    </row>
    <row r="16" spans="1:26" x14ac:dyDescent="0.25">
      <c r="A16" s="35" t="s">
        <v>61</v>
      </c>
      <c r="B16" s="36"/>
      <c r="C16" s="44">
        <f>C15-C17</f>
        <v>3.1589999999999998</v>
      </c>
      <c r="D16" s="46">
        <f>D15-D17</f>
        <v>-16.415999999999997</v>
      </c>
      <c r="E16" s="46">
        <f>E15-E17</f>
        <v>62.522999999999996</v>
      </c>
      <c r="F16" s="46">
        <f>F15-F17</f>
        <v>65.745000000000005</v>
      </c>
      <c r="G16" s="46">
        <f>G15-G17</f>
        <v>65.745000000000005</v>
      </c>
      <c r="H16" s="46">
        <f t="shared" si="1"/>
        <v>-13.193999999999988</v>
      </c>
    </row>
    <row r="17" spans="1:8" ht="15" customHeight="1" x14ac:dyDescent="0.25">
      <c r="A17" s="168" t="s">
        <v>62</v>
      </c>
      <c r="B17" s="162"/>
      <c r="C17" s="44">
        <f>C15*10%</f>
        <v>0.35099999999999998</v>
      </c>
      <c r="D17" s="46">
        <f>D15*10%</f>
        <v>-1.8239999999999998</v>
      </c>
      <c r="E17" s="46">
        <f>E15*10%</f>
        <v>6.9470000000000001</v>
      </c>
      <c r="F17" s="46">
        <f>F15*10%</f>
        <v>7.3049999999999997</v>
      </c>
      <c r="G17" s="46">
        <f>G15*10%</f>
        <v>7.3049999999999997</v>
      </c>
      <c r="H17" s="46">
        <f t="shared" si="1"/>
        <v>-1.4660000000000002</v>
      </c>
    </row>
    <row r="18" spans="1:8" ht="15" customHeight="1" x14ac:dyDescent="0.25">
      <c r="A18" s="169" t="s">
        <v>46</v>
      </c>
      <c r="B18" s="170"/>
      <c r="C18" s="47">
        <v>2.41</v>
      </c>
      <c r="D18" s="45">
        <v>-12.71</v>
      </c>
      <c r="E18" s="45">
        <v>47.7</v>
      </c>
      <c r="F18" s="45">
        <v>49.48</v>
      </c>
      <c r="G18" s="45">
        <f>F18</f>
        <v>49.48</v>
      </c>
      <c r="H18" s="46">
        <f t="shared" si="1"/>
        <v>-10.930000000000007</v>
      </c>
    </row>
    <row r="19" spans="1:8" ht="13.5" customHeight="1" x14ac:dyDescent="0.25">
      <c r="A19" s="35" t="s">
        <v>61</v>
      </c>
      <c r="B19" s="36"/>
      <c r="C19" s="44">
        <f>C18-C20</f>
        <v>2.169</v>
      </c>
      <c r="D19" s="46">
        <f>D18-D20</f>
        <v>-11.439</v>
      </c>
      <c r="E19" s="46">
        <f>E18-E20</f>
        <v>42.93</v>
      </c>
      <c r="F19" s="46">
        <f>F18-F20</f>
        <v>44.531999999999996</v>
      </c>
      <c r="G19" s="46">
        <f>G18-G20</f>
        <v>44.531999999999996</v>
      </c>
      <c r="H19" s="46">
        <f t="shared" si="1"/>
        <v>-9.8370000000000033</v>
      </c>
    </row>
    <row r="20" spans="1:8" ht="12.75" customHeight="1" x14ac:dyDescent="0.25">
      <c r="A20" s="168" t="s">
        <v>62</v>
      </c>
      <c r="B20" s="162"/>
      <c r="C20" s="44">
        <f>C18*10%</f>
        <v>0.24100000000000002</v>
      </c>
      <c r="D20" s="46">
        <f>D18*10%</f>
        <v>-1.2710000000000001</v>
      </c>
      <c r="E20" s="46">
        <f>E18*10%</f>
        <v>4.7700000000000005</v>
      </c>
      <c r="F20" s="46">
        <f>F18*10%</f>
        <v>4.9480000000000004</v>
      </c>
      <c r="G20" s="46">
        <f>G18*10%</f>
        <v>4.9480000000000004</v>
      </c>
      <c r="H20" s="46">
        <f t="shared" si="1"/>
        <v>-1.0930000000000002</v>
      </c>
    </row>
    <row r="21" spans="1:8" ht="14.25" customHeight="1" x14ac:dyDescent="0.25">
      <c r="A21" s="11" t="s">
        <v>65</v>
      </c>
      <c r="B21" s="37"/>
      <c r="C21" s="49">
        <v>4.43</v>
      </c>
      <c r="D21" s="46">
        <v>-20.72</v>
      </c>
      <c r="E21" s="46">
        <f>85+0.72+0.18+1.78</f>
        <v>87.68</v>
      </c>
      <c r="F21" s="46">
        <f>86.41+0.96+0.24+1.83</f>
        <v>89.439999999999984</v>
      </c>
      <c r="G21" s="46">
        <f>F21</f>
        <v>89.439999999999984</v>
      </c>
      <c r="H21" s="46">
        <f t="shared" si="1"/>
        <v>-18.960000000000022</v>
      </c>
    </row>
    <row r="22" spans="1:8" ht="14.25" customHeight="1" x14ac:dyDescent="0.25">
      <c r="A22" s="35" t="s">
        <v>61</v>
      </c>
      <c r="B22" s="36"/>
      <c r="C22" s="44">
        <f>C21-C23</f>
        <v>3.9869999999999997</v>
      </c>
      <c r="D22" s="46">
        <f>D21-D23</f>
        <v>-18.648</v>
      </c>
      <c r="E22" s="46">
        <f>E21-E23</f>
        <v>78.912000000000006</v>
      </c>
      <c r="F22" s="46">
        <f>F21-F23</f>
        <v>80.495999999999981</v>
      </c>
      <c r="G22" s="46">
        <f>G21-G23</f>
        <v>80.495999999999981</v>
      </c>
      <c r="H22" s="46">
        <f t="shared" si="1"/>
        <v>-17.064000000000025</v>
      </c>
    </row>
    <row r="23" spans="1:8" x14ac:dyDescent="0.25">
      <c r="A23" s="168" t="s">
        <v>62</v>
      </c>
      <c r="B23" s="162"/>
      <c r="C23" s="44">
        <f>C21*10%</f>
        <v>0.443</v>
      </c>
      <c r="D23" s="46">
        <f>D21*10%</f>
        <v>-2.0720000000000001</v>
      </c>
      <c r="E23" s="46">
        <f>E21*10%</f>
        <v>8.7680000000000007</v>
      </c>
      <c r="F23" s="46">
        <f>F21*10%</f>
        <v>8.9439999999999991</v>
      </c>
      <c r="G23" s="46">
        <f>G21*10%</f>
        <v>8.9439999999999991</v>
      </c>
      <c r="H23" s="46">
        <f t="shared" si="1"/>
        <v>-1.8960000000000017</v>
      </c>
    </row>
    <row r="24" spans="1:8" s="101" customFormat="1" ht="7.5" customHeight="1" x14ac:dyDescent="0.25">
      <c r="A24" s="110"/>
      <c r="B24" s="111"/>
      <c r="C24" s="112"/>
      <c r="D24" s="113"/>
      <c r="E24" s="114"/>
      <c r="F24" s="114"/>
      <c r="G24" s="115"/>
      <c r="H24" s="116"/>
    </row>
    <row r="25" spans="1:8" s="4" customFormat="1" ht="14.25" customHeight="1" x14ac:dyDescent="0.25">
      <c r="A25" s="167" t="s">
        <v>42</v>
      </c>
      <c r="B25" s="165"/>
      <c r="C25" s="49">
        <v>5.38</v>
      </c>
      <c r="D25" s="69">
        <v>195.11</v>
      </c>
      <c r="E25" s="69">
        <v>106.49</v>
      </c>
      <c r="F25" s="69">
        <v>110.44</v>
      </c>
      <c r="G25" s="74">
        <f>G26+G27</f>
        <v>11.044</v>
      </c>
      <c r="H25" s="69">
        <f>F25-E25-G25+D25+F25</f>
        <v>298.45600000000002</v>
      </c>
    </row>
    <row r="26" spans="1:8" s="4" customFormat="1" ht="15" customHeight="1" x14ac:dyDescent="0.25">
      <c r="A26" s="70" t="s">
        <v>64</v>
      </c>
      <c r="B26" s="71"/>
      <c r="C26" s="49">
        <f>C25-C27</f>
        <v>4.8419999999999996</v>
      </c>
      <c r="D26" s="69">
        <v>196.68</v>
      </c>
      <c r="E26" s="69">
        <f>E25-E27</f>
        <v>95.840999999999994</v>
      </c>
      <c r="F26" s="69">
        <f>F25-F27</f>
        <v>99.396000000000001</v>
      </c>
      <c r="G26" s="75">
        <v>0</v>
      </c>
      <c r="H26" s="46">
        <f t="shared" ref="H26:H27" si="2">F26-E26-G26+D26+F26</f>
        <v>299.63100000000003</v>
      </c>
    </row>
    <row r="27" spans="1:8" ht="12.75" customHeight="1" x14ac:dyDescent="0.25">
      <c r="A27" s="168" t="s">
        <v>62</v>
      </c>
      <c r="B27" s="162"/>
      <c r="C27" s="44">
        <f>C25*10%</f>
        <v>0.53800000000000003</v>
      </c>
      <c r="D27" s="46">
        <v>-1.57</v>
      </c>
      <c r="E27" s="46">
        <f>E25*10%</f>
        <v>10.649000000000001</v>
      </c>
      <c r="F27" s="46">
        <f>F25*10%</f>
        <v>11.044</v>
      </c>
      <c r="G27" s="46">
        <f>F27</f>
        <v>11.044</v>
      </c>
      <c r="H27" s="46">
        <f t="shared" si="2"/>
        <v>-1.1750000000000007</v>
      </c>
    </row>
    <row r="28" spans="1:8" ht="9.75" customHeight="1" x14ac:dyDescent="0.25">
      <c r="A28" s="119"/>
      <c r="B28" s="118"/>
      <c r="C28" s="44"/>
      <c r="D28" s="46"/>
      <c r="E28" s="46"/>
      <c r="F28" s="46"/>
      <c r="G28" s="46"/>
      <c r="H28" s="46"/>
    </row>
    <row r="29" spans="1:8" s="4" customFormat="1" ht="12.75" customHeight="1" x14ac:dyDescent="0.25">
      <c r="A29" s="180" t="s">
        <v>113</v>
      </c>
      <c r="B29" s="181"/>
      <c r="C29" s="97"/>
      <c r="D29" s="96">
        <v>-5.19</v>
      </c>
      <c r="E29" s="97">
        <f>E31+E32+E33+E34</f>
        <v>25.29</v>
      </c>
      <c r="F29" s="97">
        <f t="shared" ref="F29:G29" si="3">F31+F32+F33+F34</f>
        <v>26.619999999999997</v>
      </c>
      <c r="G29" s="97">
        <f t="shared" si="3"/>
        <v>26.619999999999997</v>
      </c>
      <c r="H29" s="69">
        <f>F29-E29-G29+D29+F29</f>
        <v>-3.860000000000003</v>
      </c>
    </row>
    <row r="30" spans="1:8" ht="12.75" customHeight="1" x14ac:dyDescent="0.25">
      <c r="A30" s="115" t="s">
        <v>114</v>
      </c>
      <c r="B30" s="111"/>
      <c r="C30" s="112"/>
      <c r="D30" s="113"/>
      <c r="E30" s="112"/>
      <c r="F30" s="112"/>
      <c r="G30" s="117"/>
      <c r="H30" s="96"/>
    </row>
    <row r="31" spans="1:8" ht="12.75" customHeight="1" x14ac:dyDescent="0.25">
      <c r="A31" s="182" t="s">
        <v>115</v>
      </c>
      <c r="B31" s="183"/>
      <c r="C31" s="112"/>
      <c r="D31" s="113">
        <v>-0.37</v>
      </c>
      <c r="E31" s="112">
        <v>2.2200000000000002</v>
      </c>
      <c r="F31" s="112">
        <v>2.23</v>
      </c>
      <c r="G31" s="117">
        <f>F31</f>
        <v>2.23</v>
      </c>
      <c r="H31" s="46">
        <f t="shared" ref="H31:H34" si="4">F31-E31-G31+D31+F31</f>
        <v>-0.36000000000000032</v>
      </c>
    </row>
    <row r="32" spans="1:8" ht="12.75" customHeight="1" x14ac:dyDescent="0.25">
      <c r="A32" s="182" t="s">
        <v>116</v>
      </c>
      <c r="B32" s="183"/>
      <c r="C32" s="112"/>
      <c r="D32" s="113">
        <v>-1.87</v>
      </c>
      <c r="E32" s="112">
        <v>10.85</v>
      </c>
      <c r="F32" s="112">
        <v>11.28</v>
      </c>
      <c r="G32" s="117">
        <f t="shared" ref="G32:G34" si="5">F32</f>
        <v>11.28</v>
      </c>
      <c r="H32" s="46">
        <f t="shared" si="4"/>
        <v>-1.4399999999999995</v>
      </c>
    </row>
    <row r="33" spans="1:26" ht="12.75" customHeight="1" x14ac:dyDescent="0.25">
      <c r="A33" s="182" t="s">
        <v>117</v>
      </c>
      <c r="B33" s="183"/>
      <c r="C33" s="112"/>
      <c r="D33" s="113">
        <v>-2.66</v>
      </c>
      <c r="E33" s="112">
        <v>9.9600000000000009</v>
      </c>
      <c r="F33" s="112">
        <v>10.82</v>
      </c>
      <c r="G33" s="117">
        <f t="shared" si="5"/>
        <v>10.82</v>
      </c>
      <c r="H33" s="46">
        <f t="shared" si="4"/>
        <v>-1.8000000000000007</v>
      </c>
    </row>
    <row r="34" spans="1:26" ht="12.75" customHeight="1" x14ac:dyDescent="0.25">
      <c r="A34" s="182" t="s">
        <v>118</v>
      </c>
      <c r="B34" s="183"/>
      <c r="C34" s="112"/>
      <c r="D34" s="113">
        <v>-0.28999999999999998</v>
      </c>
      <c r="E34" s="112">
        <v>2.2599999999999998</v>
      </c>
      <c r="F34" s="112">
        <v>2.29</v>
      </c>
      <c r="G34" s="117">
        <f t="shared" si="5"/>
        <v>2.29</v>
      </c>
      <c r="H34" s="46">
        <f t="shared" si="4"/>
        <v>-0.25999999999999979</v>
      </c>
    </row>
    <row r="35" spans="1:26" s="109" customFormat="1" ht="13.5" customHeight="1" x14ac:dyDescent="0.25">
      <c r="A35" s="106" t="s">
        <v>105</v>
      </c>
      <c r="B35" s="107"/>
      <c r="C35" s="97"/>
      <c r="D35" s="96"/>
      <c r="E35" s="96">
        <f>E8+E25+E29</f>
        <v>450.43</v>
      </c>
      <c r="F35" s="96">
        <f>F8+F25+F29</f>
        <v>467.05999999999995</v>
      </c>
      <c r="G35" s="96">
        <f>G8+G25+G29</f>
        <v>367.66399999999993</v>
      </c>
      <c r="H35" s="96"/>
    </row>
    <row r="36" spans="1:26" s="109" customFormat="1" ht="13.5" customHeight="1" x14ac:dyDescent="0.25">
      <c r="A36" s="106" t="s">
        <v>106</v>
      </c>
      <c r="B36" s="107"/>
      <c r="C36" s="97"/>
      <c r="D36" s="96"/>
      <c r="E36" s="96"/>
      <c r="F36" s="96"/>
      <c r="G36" s="108"/>
      <c r="H36" s="96"/>
    </row>
    <row r="37" spans="1:26" s="4" customFormat="1" ht="27" customHeight="1" x14ac:dyDescent="0.25">
      <c r="A37" s="178" t="s">
        <v>120</v>
      </c>
      <c r="B37" s="179"/>
      <c r="C37" s="49"/>
      <c r="D37" s="69">
        <v>112.9</v>
      </c>
      <c r="E37" s="69">
        <v>32.94</v>
      </c>
      <c r="F37" s="69">
        <v>32.94</v>
      </c>
      <c r="G37" s="72">
        <f>G38</f>
        <v>5.6</v>
      </c>
      <c r="H37" s="69">
        <f t="shared" ref="H37:H40" si="6">F37-E37-G37+D37+F37</f>
        <v>140.24</v>
      </c>
    </row>
    <row r="38" spans="1:26" ht="15.75" customHeight="1" x14ac:dyDescent="0.25">
      <c r="A38" s="129" t="s">
        <v>121</v>
      </c>
      <c r="B38" s="130"/>
      <c r="C38" s="112"/>
      <c r="D38" s="113">
        <v>-1.38</v>
      </c>
      <c r="E38" s="113">
        <v>5.6</v>
      </c>
      <c r="F38" s="113">
        <v>5.6</v>
      </c>
      <c r="G38" s="122">
        <f>F38</f>
        <v>5.6</v>
      </c>
      <c r="H38" s="96">
        <f t="shared" si="6"/>
        <v>-1.38</v>
      </c>
    </row>
    <row r="39" spans="1:26" ht="23.25" customHeight="1" x14ac:dyDescent="0.25">
      <c r="A39" s="177" t="s">
        <v>122</v>
      </c>
      <c r="B39" s="156"/>
      <c r="C39" s="123">
        <v>300</v>
      </c>
      <c r="D39" s="124">
        <v>11.96</v>
      </c>
      <c r="E39" s="125">
        <v>3.6</v>
      </c>
      <c r="F39" s="125">
        <v>3.6</v>
      </c>
      <c r="G39" s="126">
        <f>G40</f>
        <v>0.61</v>
      </c>
      <c r="H39" s="96">
        <f t="shared" si="6"/>
        <v>14.950000000000001</v>
      </c>
      <c r="J39" s="86"/>
    </row>
    <row r="40" spans="1:26" ht="15.75" customHeight="1" x14ac:dyDescent="0.25">
      <c r="A40" s="188" t="s">
        <v>124</v>
      </c>
      <c r="B40" s="189"/>
      <c r="C40" s="123"/>
      <c r="D40" s="125">
        <v>0</v>
      </c>
      <c r="E40" s="127">
        <v>0.61</v>
      </c>
      <c r="F40" s="127">
        <v>0.61</v>
      </c>
      <c r="G40" s="128">
        <f>F40</f>
        <v>0.61</v>
      </c>
      <c r="H40" s="96">
        <f t="shared" si="6"/>
        <v>0</v>
      </c>
    </row>
    <row r="41" spans="1:26" ht="23.25" customHeight="1" x14ac:dyDescent="0.25">
      <c r="A41" s="177" t="s">
        <v>123</v>
      </c>
      <c r="B41" s="156"/>
      <c r="C41" s="123">
        <v>400</v>
      </c>
      <c r="D41" s="124">
        <v>10.95</v>
      </c>
      <c r="E41" s="125">
        <v>4.8</v>
      </c>
      <c r="F41" s="125">
        <v>4.8</v>
      </c>
      <c r="G41" s="126">
        <f>G42</f>
        <v>0.82</v>
      </c>
      <c r="H41" s="96">
        <f>F41-E41-G41+D41+F41</f>
        <v>14.93</v>
      </c>
    </row>
    <row r="42" spans="1:26" ht="15.75" customHeight="1" x14ac:dyDescent="0.25">
      <c r="A42" s="157" t="s">
        <v>124</v>
      </c>
      <c r="B42" s="158"/>
      <c r="C42" s="57"/>
      <c r="D42" s="88">
        <v>0</v>
      </c>
      <c r="E42" s="89">
        <v>0.82</v>
      </c>
      <c r="F42" s="89">
        <v>0.82</v>
      </c>
      <c r="G42" s="90">
        <f>F42</f>
        <v>0.82</v>
      </c>
      <c r="H42" s="69">
        <f>F42-E42-G42+D42+F42</f>
        <v>0</v>
      </c>
    </row>
    <row r="43" spans="1:26" s="101" customFormat="1" ht="14.25" customHeight="1" x14ac:dyDescent="0.25">
      <c r="A43" s="184" t="s">
        <v>104</v>
      </c>
      <c r="B43" s="185"/>
      <c r="C43" s="97"/>
      <c r="D43" s="103"/>
      <c r="E43" s="96">
        <f>E37+E39+E41</f>
        <v>41.339999999999996</v>
      </c>
      <c r="F43" s="96">
        <f t="shared" ref="F43:G43" si="7">F37+F39+F41</f>
        <v>41.339999999999996</v>
      </c>
      <c r="G43" s="96">
        <f t="shared" si="7"/>
        <v>7.03</v>
      </c>
      <c r="H43" s="96"/>
    </row>
    <row r="44" spans="1:26" s="101" customFormat="1" x14ac:dyDescent="0.25">
      <c r="A44" s="104" t="s">
        <v>110</v>
      </c>
      <c r="B44" s="105"/>
      <c r="C44" s="97"/>
      <c r="D44" s="103"/>
      <c r="E44" s="97">
        <f>E35+E43</f>
        <v>491.77</v>
      </c>
      <c r="F44" s="97">
        <f t="shared" ref="F44:G44" si="8">F35+F43</f>
        <v>508.39999999999992</v>
      </c>
      <c r="G44" s="97">
        <f t="shared" si="8"/>
        <v>374.6939999999999</v>
      </c>
      <c r="H44" s="96"/>
    </row>
    <row r="45" spans="1:26" s="101" customFormat="1" x14ac:dyDescent="0.25">
      <c r="A45" s="153" t="s">
        <v>111</v>
      </c>
      <c r="B45" s="154"/>
      <c r="C45" s="97"/>
      <c r="D45" s="96">
        <f>D3</f>
        <v>244.10000000000002</v>
      </c>
      <c r="E45" s="97"/>
      <c r="F45" s="97"/>
      <c r="G45" s="97"/>
      <c r="H45" s="96">
        <f>F44-E44+D45+F44-G44</f>
        <v>394.43599999999998</v>
      </c>
      <c r="J45" s="135"/>
    </row>
    <row r="46" spans="1:26" s="101" customFormat="1" ht="25.5" customHeight="1" x14ac:dyDescent="0.25">
      <c r="A46" s="155" t="s">
        <v>129</v>
      </c>
      <c r="B46" s="155"/>
      <c r="C46" s="94"/>
      <c r="D46" s="94"/>
      <c r="E46" s="96"/>
      <c r="F46" s="97"/>
      <c r="G46" s="97"/>
      <c r="H46" s="98">
        <f>(H47+H48)-0.01</f>
        <v>394.43600000000004</v>
      </c>
      <c r="I46" s="121"/>
      <c r="J46" s="121"/>
      <c r="K46" s="121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s="101" customFormat="1" ht="15" customHeight="1" x14ac:dyDescent="0.25">
      <c r="A47" s="155" t="s">
        <v>108</v>
      </c>
      <c r="B47" s="156"/>
      <c r="C47" s="94"/>
      <c r="D47" s="94"/>
      <c r="E47" s="96"/>
      <c r="F47" s="97"/>
      <c r="G47" s="97"/>
      <c r="H47" s="98">
        <f>(H26+H37+H39+H41)-H38</f>
        <v>471.13100000000003</v>
      </c>
      <c r="I47" s="121"/>
      <c r="J47" s="121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s="101" customFormat="1" ht="16.5" customHeight="1" x14ac:dyDescent="0.25">
      <c r="A48" s="155" t="s">
        <v>109</v>
      </c>
      <c r="B48" s="156"/>
      <c r="C48" s="94"/>
      <c r="D48" s="94"/>
      <c r="E48" s="96"/>
      <c r="F48" s="97"/>
      <c r="G48" s="97"/>
      <c r="H48" s="98">
        <f>H8+H27+H29+H38+0.01</f>
        <v>-76.685000000000016</v>
      </c>
      <c r="I48" s="121"/>
      <c r="J48" s="121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</row>
    <row r="49" spans="1:10" ht="28.5" customHeight="1" x14ac:dyDescent="0.25">
      <c r="A49" s="186"/>
      <c r="B49" s="187"/>
      <c r="C49" s="187"/>
      <c r="D49" s="187"/>
      <c r="E49" s="187"/>
      <c r="F49" s="187"/>
      <c r="G49" s="187"/>
      <c r="H49" s="187"/>
      <c r="J49" s="86"/>
    </row>
    <row r="50" spans="1:10" ht="12" customHeight="1" x14ac:dyDescent="0.25">
      <c r="A50" s="92"/>
      <c r="B50" s="93"/>
      <c r="C50" s="93"/>
      <c r="D50" s="93"/>
      <c r="E50" s="93"/>
      <c r="F50" s="93"/>
      <c r="G50" s="93"/>
      <c r="H50" s="93"/>
    </row>
    <row r="51" spans="1:10" ht="12" customHeight="1" x14ac:dyDescent="0.25">
      <c r="A51" s="21" t="s">
        <v>127</v>
      </c>
      <c r="D51" s="22"/>
      <c r="E51" s="83"/>
      <c r="F51" s="83"/>
      <c r="G51" s="83"/>
      <c r="H51" s="29"/>
    </row>
    <row r="52" spans="1:10" x14ac:dyDescent="0.25">
      <c r="A52" s="159" t="s">
        <v>49</v>
      </c>
      <c r="B52" s="162"/>
      <c r="C52" s="162"/>
      <c r="D52" s="140"/>
      <c r="E52" s="30" t="s">
        <v>50</v>
      </c>
      <c r="F52" s="30" t="s">
        <v>51</v>
      </c>
      <c r="G52" s="30" t="s">
        <v>52</v>
      </c>
    </row>
    <row r="53" spans="1:10" x14ac:dyDescent="0.25">
      <c r="A53" s="159" t="s">
        <v>48</v>
      </c>
      <c r="B53" s="162"/>
      <c r="C53" s="162"/>
      <c r="D53" s="140"/>
      <c r="E53" s="31"/>
      <c r="F53" s="30"/>
      <c r="G53" s="32"/>
    </row>
    <row r="54" spans="1:10" s="4" customFormat="1" x14ac:dyDescent="0.25">
      <c r="A54" s="163" t="s">
        <v>7</v>
      </c>
      <c r="B54" s="164"/>
      <c r="C54" s="164"/>
      <c r="D54" s="165"/>
      <c r="E54" s="66"/>
      <c r="F54" s="67"/>
      <c r="G54" s="68">
        <f>SUM(G53:G53)</f>
        <v>0</v>
      </c>
    </row>
    <row r="55" spans="1:10" s="4" customFormat="1" ht="23.25" customHeight="1" x14ac:dyDescent="0.25">
      <c r="A55" s="76"/>
      <c r="B55" s="77"/>
      <c r="C55" s="77"/>
      <c r="D55" s="77"/>
      <c r="E55" s="78"/>
      <c r="F55" s="41"/>
      <c r="G55" s="79"/>
    </row>
    <row r="56" spans="1:10" x14ac:dyDescent="0.25">
      <c r="A56" s="131" t="s">
        <v>132</v>
      </c>
      <c r="B56" s="132"/>
      <c r="C56" s="133"/>
      <c r="D56" s="134"/>
      <c r="E56" s="134"/>
      <c r="F56" s="134"/>
      <c r="G56" s="134"/>
      <c r="H56" s="101"/>
    </row>
    <row r="57" spans="1:10" x14ac:dyDescent="0.25">
      <c r="A57" s="159" t="s">
        <v>133</v>
      </c>
      <c r="B57" s="160"/>
      <c r="C57" s="136" t="s">
        <v>134</v>
      </c>
      <c r="D57" s="160"/>
      <c r="E57" s="30" t="s">
        <v>135</v>
      </c>
      <c r="F57" s="30" t="s">
        <v>136</v>
      </c>
      <c r="G57" s="32" t="s">
        <v>137</v>
      </c>
    </row>
    <row r="58" spans="1:10" x14ac:dyDescent="0.25">
      <c r="A58" s="159" t="s">
        <v>138</v>
      </c>
      <c r="B58" s="160"/>
      <c r="C58" s="136" t="s">
        <v>48</v>
      </c>
      <c r="D58" s="140"/>
      <c r="E58" s="30">
        <v>4</v>
      </c>
      <c r="F58" s="30" t="s">
        <v>48</v>
      </c>
      <c r="G58" s="32" t="s">
        <v>48</v>
      </c>
    </row>
    <row r="59" spans="1:10" x14ac:dyDescent="0.25">
      <c r="A59" s="38"/>
      <c r="B59" s="39"/>
      <c r="C59" s="51"/>
      <c r="D59" s="39"/>
      <c r="E59" s="39"/>
      <c r="F59" s="40"/>
      <c r="G59" s="40"/>
    </row>
    <row r="60" spans="1:10" x14ac:dyDescent="0.25">
      <c r="A60" s="41"/>
      <c r="B60" s="42"/>
      <c r="C60" s="52"/>
      <c r="D60" s="43"/>
      <c r="E60" s="40"/>
      <c r="F60" s="40"/>
      <c r="G60" s="40"/>
    </row>
    <row r="61" spans="1:10" x14ac:dyDescent="0.25">
      <c r="A61" s="166"/>
      <c r="B61" s="166"/>
      <c r="C61" s="166"/>
      <c r="D61" s="166"/>
      <c r="E61" s="166"/>
      <c r="F61" s="166"/>
      <c r="G61" s="166"/>
    </row>
    <row r="62" spans="1:10" x14ac:dyDescent="0.25">
      <c r="A62" s="21" t="s">
        <v>99</v>
      </c>
      <c r="E62" s="33"/>
      <c r="F62" s="80"/>
      <c r="G62" s="33"/>
    </row>
    <row r="63" spans="1:10" x14ac:dyDescent="0.25">
      <c r="A63" s="21" t="s">
        <v>128</v>
      </c>
      <c r="B63" s="81"/>
      <c r="C63" s="82"/>
      <c r="D63" s="21"/>
      <c r="E63" s="33"/>
      <c r="F63" s="80"/>
      <c r="G63" s="33"/>
    </row>
    <row r="64" spans="1:10" ht="66.75" customHeight="1" x14ac:dyDescent="0.25">
      <c r="A64" s="161" t="s">
        <v>140</v>
      </c>
      <c r="B64" s="161"/>
      <c r="C64" s="161"/>
      <c r="D64" s="161"/>
      <c r="E64" s="161"/>
      <c r="F64" s="161"/>
      <c r="G64" s="161"/>
    </row>
    <row r="65" spans="1:8" x14ac:dyDescent="0.25">
      <c r="A65" s="56"/>
      <c r="B65" s="56"/>
      <c r="C65" s="56"/>
      <c r="D65" s="56"/>
      <c r="E65" s="56"/>
      <c r="F65" s="56"/>
      <c r="G65" s="56"/>
    </row>
    <row r="66" spans="1:8" x14ac:dyDescent="0.25">
      <c r="A66" s="84"/>
      <c r="B66" s="84"/>
      <c r="C66" s="84"/>
      <c r="D66" s="84"/>
      <c r="E66" s="84"/>
      <c r="F66" s="84"/>
      <c r="G66" s="84"/>
    </row>
    <row r="67" spans="1:8" x14ac:dyDescent="0.25">
      <c r="A67" s="4" t="s">
        <v>67</v>
      </c>
      <c r="B67" s="64"/>
      <c r="C67" s="65"/>
      <c r="D67" s="4"/>
      <c r="E67" s="4" t="s">
        <v>68</v>
      </c>
      <c r="F67" s="4"/>
    </row>
    <row r="68" spans="1:8" x14ac:dyDescent="0.25">
      <c r="A68" s="4" t="s">
        <v>69</v>
      </c>
      <c r="B68" s="64"/>
      <c r="C68" s="65"/>
      <c r="D68" s="4"/>
      <c r="E68" s="4"/>
      <c r="F68" s="4"/>
    </row>
    <row r="69" spans="1:8" x14ac:dyDescent="0.25">
      <c r="A69" s="4" t="s">
        <v>76</v>
      </c>
      <c r="B69" s="64"/>
      <c r="C69" s="65"/>
      <c r="D69" s="4"/>
      <c r="E69" s="4"/>
      <c r="F69" s="4"/>
    </row>
    <row r="71" spans="1:8" x14ac:dyDescent="0.25">
      <c r="A71" s="22" t="s">
        <v>70</v>
      </c>
      <c r="B71" s="83"/>
    </row>
    <row r="72" spans="1:8" x14ac:dyDescent="0.25">
      <c r="A72" s="22" t="s">
        <v>71</v>
      </c>
      <c r="B72" s="83"/>
      <c r="C72" s="50" t="s">
        <v>25</v>
      </c>
    </row>
    <row r="73" spans="1:8" x14ac:dyDescent="0.25">
      <c r="A73" s="22" t="s">
        <v>72</v>
      </c>
      <c r="B73" s="83"/>
      <c r="C73" s="50" t="s">
        <v>73</v>
      </c>
    </row>
    <row r="74" spans="1:8" x14ac:dyDescent="0.25">
      <c r="A74" s="22" t="s">
        <v>74</v>
      </c>
      <c r="B74" s="83"/>
      <c r="C74" s="50" t="s">
        <v>75</v>
      </c>
    </row>
    <row r="75" spans="1:8" x14ac:dyDescent="0.25">
      <c r="F75" s="19"/>
      <c r="G75" s="19"/>
      <c r="H75" s="19"/>
    </row>
    <row r="76" spans="1:8" x14ac:dyDescent="0.25">
      <c r="F76" s="19"/>
      <c r="G76" s="19"/>
      <c r="H76" s="19"/>
    </row>
  </sheetData>
  <mergeCells count="42">
    <mergeCell ref="A39:B39"/>
    <mergeCell ref="A27:B27"/>
    <mergeCell ref="A41:B41"/>
    <mergeCell ref="A37:B37"/>
    <mergeCell ref="A29:B29"/>
    <mergeCell ref="A31:B31"/>
    <mergeCell ref="A32:B32"/>
    <mergeCell ref="A33:B33"/>
    <mergeCell ref="A34:B34"/>
    <mergeCell ref="A40:B40"/>
    <mergeCell ref="A4:B4"/>
    <mergeCell ref="A5:B5"/>
    <mergeCell ref="A3:B3"/>
    <mergeCell ref="A6:H6"/>
    <mergeCell ref="A23:B23"/>
    <mergeCell ref="A7:B7"/>
    <mergeCell ref="A8:B8"/>
    <mergeCell ref="A10:B10"/>
    <mergeCell ref="A11:H11"/>
    <mergeCell ref="A12:B12"/>
    <mergeCell ref="A25:B25"/>
    <mergeCell ref="A14:B14"/>
    <mergeCell ref="A15:B15"/>
    <mergeCell ref="A17:B17"/>
    <mergeCell ref="A18:B18"/>
    <mergeCell ref="A20:B20"/>
    <mergeCell ref="A64:G64"/>
    <mergeCell ref="A53:D53"/>
    <mergeCell ref="A52:D52"/>
    <mergeCell ref="A54:D54"/>
    <mergeCell ref="A61:G61"/>
    <mergeCell ref="C57:D57"/>
    <mergeCell ref="A58:B58"/>
    <mergeCell ref="C58:D58"/>
    <mergeCell ref="A45:B45"/>
    <mergeCell ref="A47:B47"/>
    <mergeCell ref="A42:B42"/>
    <mergeCell ref="A46:B46"/>
    <mergeCell ref="A57:B57"/>
    <mergeCell ref="A48:B48"/>
    <mergeCell ref="A43:B43"/>
    <mergeCell ref="A49:H49"/>
  </mergeCells>
  <pageMargins left="0.7" right="0.7" top="0.75" bottom="0.75" header="0.3" footer="0.3"/>
  <pageSetup paperSize="9" scale="34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2020-01-28T05:08:29Z</cp:lastPrinted>
  <dcterms:created xsi:type="dcterms:W3CDTF">2013-02-18T04:38:06Z</dcterms:created>
  <dcterms:modified xsi:type="dcterms:W3CDTF">2020-02-10T02:37:58Z</dcterms:modified>
</cp:coreProperties>
</file>