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7" i="8" l="1"/>
  <c r="E7" i="8"/>
  <c r="H7" i="8"/>
  <c r="F32" i="8"/>
  <c r="E32" i="8"/>
  <c r="G32" i="8"/>
  <c r="H32" i="8"/>
  <c r="G36" i="8"/>
  <c r="H36" i="8"/>
  <c r="G37" i="8"/>
  <c r="H37" i="8"/>
  <c r="G38" i="8"/>
  <c r="H38" i="8"/>
  <c r="G39" i="8"/>
  <c r="H39" i="8"/>
  <c r="H34" i="8"/>
  <c r="H42" i="8"/>
  <c r="H63" i="8"/>
  <c r="E58" i="8"/>
  <c r="G70" i="8"/>
  <c r="G31" i="8"/>
  <c r="G30" i="8"/>
  <c r="F31" i="8"/>
  <c r="G42" i="8"/>
  <c r="F45" i="8"/>
  <c r="G45" i="8"/>
  <c r="G44" i="8"/>
  <c r="F47" i="8"/>
  <c r="G47" i="8"/>
  <c r="G46" i="8"/>
  <c r="F49" i="8"/>
  <c r="G49" i="8"/>
  <c r="G48" i="8"/>
  <c r="F51" i="8"/>
  <c r="G51" i="8"/>
  <c r="G50" i="8"/>
  <c r="F53" i="8"/>
  <c r="G53" i="8"/>
  <c r="G52" i="8"/>
  <c r="F55" i="8"/>
  <c r="G55" i="8"/>
  <c r="G54" i="8"/>
  <c r="G58" i="8"/>
  <c r="F58" i="8"/>
  <c r="E34" i="8"/>
  <c r="E40" i="8"/>
  <c r="E59" i="8"/>
  <c r="E31" i="8"/>
  <c r="H31" i="8"/>
  <c r="H44" i="8"/>
  <c r="H46" i="8"/>
  <c r="H48" i="8"/>
  <c r="H50" i="8"/>
  <c r="H52" i="8"/>
  <c r="H56" i="8"/>
  <c r="H54" i="8"/>
  <c r="H62" i="8"/>
  <c r="E45" i="8"/>
  <c r="E55" i="8"/>
  <c r="H55" i="8"/>
  <c r="G34" i="8"/>
  <c r="G26" i="8"/>
  <c r="C7" i="8"/>
  <c r="C9" i="8"/>
  <c r="C8" i="8"/>
  <c r="G7" i="8"/>
  <c r="G40" i="8"/>
  <c r="G59" i="8"/>
  <c r="F34" i="8"/>
  <c r="F40" i="8"/>
  <c r="F59" i="8"/>
  <c r="D60" i="8"/>
  <c r="H60" i="8"/>
  <c r="H61" i="8"/>
  <c r="E51" i="8"/>
  <c r="H51" i="8"/>
  <c r="E49" i="8"/>
  <c r="H49" i="8"/>
  <c r="E53" i="8"/>
  <c r="H53" i="8"/>
  <c r="E47" i="8"/>
  <c r="H47" i="8"/>
  <c r="H30" i="8"/>
  <c r="H45" i="8"/>
  <c r="F9" i="8"/>
  <c r="E9" i="8"/>
  <c r="D9" i="8"/>
  <c r="H9" i="8"/>
  <c r="G9" i="8"/>
  <c r="F8" i="8"/>
  <c r="E8" i="8"/>
  <c r="D8" i="8"/>
  <c r="H8" i="8"/>
  <c r="G8" i="8"/>
  <c r="D28" i="8"/>
  <c r="D27" i="8"/>
  <c r="H23" i="8"/>
  <c r="E57" i="8"/>
  <c r="D19" i="8"/>
  <c r="D18" i="8"/>
  <c r="G23" i="8"/>
  <c r="G20" i="8"/>
  <c r="G17" i="8"/>
  <c r="G14" i="8"/>
  <c r="G11" i="8"/>
  <c r="C32" i="8"/>
  <c r="C31" i="8"/>
  <c r="C25" i="8"/>
  <c r="C24" i="8"/>
  <c r="C22" i="8"/>
  <c r="C21" i="8"/>
  <c r="C19" i="8"/>
  <c r="C18" i="8"/>
  <c r="C16" i="8"/>
  <c r="C15" i="8"/>
  <c r="E28" i="8"/>
  <c r="F28" i="8"/>
  <c r="H28" i="8"/>
  <c r="E27" i="8"/>
  <c r="F27" i="8"/>
  <c r="H27" i="8"/>
  <c r="H26" i="8"/>
  <c r="F25" i="8"/>
  <c r="E25" i="8"/>
  <c r="D25" i="8"/>
  <c r="H25" i="8"/>
  <c r="F24" i="8"/>
  <c r="E24" i="8"/>
  <c r="D24" i="8"/>
  <c r="H24" i="8"/>
  <c r="F22" i="8"/>
  <c r="E22" i="8"/>
  <c r="D22" i="8"/>
  <c r="H22" i="8"/>
  <c r="F21" i="8"/>
  <c r="E21" i="8"/>
  <c r="D21" i="8"/>
  <c r="H21" i="8"/>
  <c r="H20" i="8"/>
  <c r="F19" i="8"/>
  <c r="E19" i="8"/>
  <c r="H19" i="8"/>
  <c r="F18" i="8"/>
  <c r="E18" i="8"/>
  <c r="H18" i="8"/>
  <c r="H17" i="8"/>
  <c r="E16" i="8"/>
  <c r="F16" i="8"/>
  <c r="D16" i="8"/>
  <c r="H16" i="8"/>
  <c r="E15" i="8"/>
  <c r="F15" i="8"/>
  <c r="D15" i="8"/>
  <c r="H15" i="8"/>
  <c r="H14" i="8"/>
  <c r="F13" i="8"/>
  <c r="E13" i="8"/>
  <c r="D13" i="8"/>
  <c r="H13" i="8"/>
  <c r="F12" i="8"/>
  <c r="E12" i="8"/>
  <c r="D12" i="8"/>
  <c r="H12" i="8"/>
  <c r="H11" i="8"/>
  <c r="G28" i="8"/>
  <c r="G27" i="8"/>
  <c r="G25" i="8"/>
  <c r="G24" i="8"/>
  <c r="G22" i="8"/>
  <c r="G21" i="8"/>
  <c r="G19" i="8"/>
  <c r="G18" i="8"/>
  <c r="G16" i="8"/>
  <c r="G15" i="8"/>
  <c r="G13" i="8"/>
  <c r="G12" i="8"/>
  <c r="C28" i="8"/>
  <c r="C27" i="8"/>
  <c r="C13" i="8"/>
  <c r="C12" i="8"/>
</calcChain>
</file>

<file path=xl/comments1.xml><?xml version="1.0" encoding="utf-8"?>
<comments xmlns="http://schemas.openxmlformats.org/spreadsheetml/2006/main">
  <authors>
    <author>Алексей</author>
    <author>Finans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  <charset val="204"/>
          </rPr>
          <t>договор с 15.09.15г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04"/>
          </rPr>
          <t>Договор с 01.01.2016г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04"/>
          </rPr>
          <t>Договор с 23.04.18г 8,5 мес.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Договор с 01.01.2016г</t>
        </r>
      </text>
    </comment>
    <comment ref="C56" authorId="1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Договор расторгнут с 01.01.15г</t>
        </r>
      </text>
    </comment>
  </commentList>
</comments>
</file>

<file path=xl/sharedStrings.xml><?xml version="1.0" encoding="utf-8"?>
<sst xmlns="http://schemas.openxmlformats.org/spreadsheetml/2006/main" count="199" uniqueCount="168">
  <si>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</si>
  <si>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</si>
  <si>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</si>
  <si>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</si>
  <si>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</si>
  <si>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</si>
  <si>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</si>
  <si>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</si>
  <si>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</si>
  <si>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</si>
  <si>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</si>
  <si>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</si>
  <si>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</si>
  <si>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</si>
  <si>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</si>
  <si>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</si>
  <si>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</si>
  <si>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</si>
  <si>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</si>
  <si>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</si>
  <si>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</si>
  <si>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</si>
  <si>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</si>
  <si>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</si>
  <si>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</si>
  <si>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</si>
  <si>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</si>
  <si>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</si>
  <si>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</si>
  <si>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</si>
  <si>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</si>
  <si>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</si>
  <si>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</si>
  <si>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</si>
  <si>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</si>
  <si>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</si>
  <si>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</si>
  <si>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</si>
  <si>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</si>
  <si>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</si>
  <si>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</si>
  <si>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</si>
  <si>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</si>
  <si>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</si>
  <si>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</si>
  <si>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</si>
  <si>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</si>
  <si>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</si>
  <si>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</si>
  <si>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</si>
  <si>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</si>
  <si>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</si>
  <si>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</si>
  <si>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</si>
  <si>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</si>
  <si>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</si>
  <si>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</si>
  <si>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</si>
  <si>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</si>
  <si>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</si>
  <si>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</si>
  <si>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</si>
  <si>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</si>
  <si>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</si>
  <si>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</si>
  <si>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</si>
  <si>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</si>
  <si>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</si>
  <si>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</si>
  <si>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</si>
  <si>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</si>
  <si>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</si>
  <si>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</si>
  <si>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</si>
  <si>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</si>
  <si>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</si>
  <si>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</si>
  <si>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</si>
  <si>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</si>
  <si>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2-260-343</t>
  </si>
  <si>
    <t>01.02.2008г.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</si>
  <si>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</si>
  <si>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</si>
  <si>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</si>
  <si>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</si>
  <si>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</si>
  <si>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</si>
  <si>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</si>
  <si>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</si>
  <si>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</si>
  <si>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</si>
  <si>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</si>
  <si>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</si>
  <si>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</si>
  <si>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</si>
  <si>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69 по ул. Пологая</t>
  </si>
  <si>
    <t>ООО " Ярд"</t>
  </si>
  <si>
    <t>Ленинского района"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</si>
  <si>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</si>
  <si>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</si>
  <si>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</si>
  <si>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</si>
  <si>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</si>
  <si>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</si>
  <si>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</si>
  <si>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</si>
  <si>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</si>
  <si>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</si>
  <si>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</si>
  <si>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2 шт.</t>
  </si>
  <si>
    <t>сум, тыс.руб.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</si>
  <si>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</si>
  <si>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</si>
  <si>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</si>
  <si>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</si>
  <si>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</si>
  <si>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</si>
  <si>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</si>
  <si>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</si>
  <si>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</si>
  <si>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</si>
  <si>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</si>
  <si>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</si>
  <si>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535,00 м2</t>
  </si>
  <si>
    <t>Отв. сточ. вод на содержание ОИ МКД</t>
  </si>
  <si>
    <t>Исполнитель</t>
  </si>
  <si>
    <t>ОСАО Ресо-Гарантия</t>
  </si>
  <si>
    <t>Обязательное страхование лифтов</t>
  </si>
  <si>
    <t>1000 руб в мес</t>
  </si>
  <si>
    <t>400 руб в мес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</si>
  <si>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</si>
  <si>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</si>
  <si>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1 п</t>
  </si>
  <si>
    <t>2 л</t>
  </si>
  <si>
    <t>1 м/пр</t>
  </si>
  <si>
    <t>2 235,10 м2</t>
  </si>
  <si>
    <t>145,20 м2</t>
  </si>
  <si>
    <t>68 чел</t>
  </si>
  <si>
    <t>ООО " Восток-Мегаполис "</t>
  </si>
  <si>
    <t>1.Отчет о начислениях и фактических поступлениях средств по статьям затрат за 2019 г.(тыс.р.)</t>
  </si>
  <si>
    <t>переходящие остатки д/ср-в на начало 01.01. 2019г.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</si>
  <si>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</si>
  <si>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</si>
  <si>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</si>
  <si>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>А.А.Тяптин</t>
  </si>
  <si>
    <t>2-20-50-87</t>
  </si>
  <si>
    <t>150 руб.в мес (договор расторгнут)</t>
  </si>
  <si>
    <t>ИП Трунов А.А</t>
  </si>
  <si>
    <t>Ремонт стояка СЦО на лест.клетке; ремонт стояка канализ кв.30,31</t>
  </si>
  <si>
    <t>5 пм</t>
  </si>
  <si>
    <t>Комфорт</t>
  </si>
  <si>
    <t>ВладГеоСтрой</t>
  </si>
  <si>
    <t xml:space="preserve">Очистка мусоропровода </t>
  </si>
  <si>
    <t>1 комплекс</t>
  </si>
  <si>
    <t>Предложение Управляющей компании: ремонт инженерных сетей ХГВС, экспертиза фасада. Собственникам необходимо предоставить протокол общего собрания о согласии проведения указанных работ, либо принять собственное решение и предоставить протокол  в Управляющую компанию для формирования плана текущего ремонта  по дому № 69 по ул. Пологая на 2020 год.</t>
  </si>
  <si>
    <t>1.Капитальный ремонт</t>
  </si>
  <si>
    <t xml:space="preserve">Услуги по управлению </t>
  </si>
  <si>
    <t>2. Текущий ремонт коммуникаций, проходящих через нежилые помещения</t>
  </si>
  <si>
    <t>3. Коммуникации в доме, исполн.                        ООО Ростелеком</t>
  </si>
  <si>
    <t>4. ООО Октопус Нет.</t>
  </si>
  <si>
    <t>5 ООО Козицкий - ИП Филичева Н.С.</t>
  </si>
  <si>
    <t>6 ООО Владлинк</t>
  </si>
  <si>
    <t>7. ООО ВымпелКом</t>
  </si>
  <si>
    <t>8. Реклама в лифтах, исполн. ООО Правильный формат</t>
  </si>
  <si>
    <t>Исп:</t>
  </si>
  <si>
    <t>Вынос границ земельного участка</t>
  </si>
  <si>
    <t xml:space="preserve">         ООО "Управляющая компания Ленинского района"</t>
  </si>
  <si>
    <t>ИСХ. №  703/03 от 18.03.2020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</si>
</sst>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7" xfId="1" applyFont="1" applyFill="1" applyBorder="1" applyAlignment="1">
      <alignment horizontal="left"/>
    </xf>
    <xf numFmtId="0" fontId="9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0" fillId="0" borderId="0" xfId="0" applyNumberFormat="1" applyAlignment="1">
      <alignment horizontal="center"/>
    </xf>
    <xf numFmtId="164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3" fillId="0" borderId="1" xfId="0" applyFont="1" applyBorder="1" applyAlignment="1"/>
    <xf numFmtId="0" fontId="13" fillId="0" borderId="1" xfId="0" applyFont="1" applyBorder="1"/>
    <xf numFmtId="0" fontId="13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2" fontId="8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4" fillId="0" borderId="0" xfId="0" applyFont="1" applyBorder="1"/>
    <xf numFmtId="164" fontId="3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9" fillId="0" borderId="6" xfId="1" applyFont="1" applyFill="1" applyBorder="1" applyAlignment="1">
      <alignment horizontal="left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8" fillId="2" borderId="1" xfId="0" applyNumberFormat="1" applyFont="1" applyFill="1" applyBorder="1"/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1" xfId="0" applyNumberFormat="1" applyFont="1" applyFill="1" applyBorder="1" applyAlignment="1">
      <alignment horizontal="right"/>
    </xf>
    <xf numFmtId="164" fontId="6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164" fontId="3" fillId="0" borderId="3" xfId="0" applyNumberFormat="1" applyFont="1" applyBorder="1" applyAlignment="1">
      <alignment horizontal="center" wrapText="1"/>
    </xf>
    <xf numFmtId="2" fontId="0" fillId="0" borderId="0" xfId="0" applyNumberFormat="1" applyAlignment="1"/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0" fillId="2" borderId="0" xfId="0" applyNumberFormat="1" applyFill="1" applyBorder="1"/>
    <xf numFmtId="2" fontId="4" fillId="0" borderId="0" xfId="0" applyNumberFormat="1" applyFont="1"/>
    <xf numFmtId="164" fontId="16" fillId="0" borderId="3" xfId="0" applyNumberFormat="1" applyFont="1" applyBorder="1" applyAlignment="1">
      <alignment horizontal="center" wrapText="1"/>
    </xf>
    <xf numFmtId="164" fontId="17" fillId="0" borderId="3" xfId="0" applyNumberFormat="1" applyFont="1" applyBorder="1" applyAlignment="1">
      <alignment horizontal="center" wrapText="1"/>
    </xf>
    <xf numFmtId="164" fontId="0" fillId="0" borderId="0" xfId="0" applyNumberFormat="1" applyAlignment="1"/>
    <xf numFmtId="2" fontId="8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wrapText="1"/>
    </xf>
    <xf numFmtId="17" fontId="18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8" fillId="2" borderId="6" xfId="0" applyFont="1" applyFill="1" applyBorder="1" applyAlignmen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49" fontId="9" fillId="0" borderId="6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1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horizontal="left" wrapText="1"/>
    </xf>
    <xf numFmtId="0" fontId="18" fillId="2" borderId="6" xfId="0" applyFont="1" applyFill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8" fillId="0" borderId="2" xfId="0" applyFont="1" applyFill="1" applyBorder="1" applyAlignment="1"/>
    <xf numFmtId="0" fontId="8" fillId="2" borderId="6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8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="130" zoomScaleNormal="130" workbookViewId="0">
      <selection activeCell="E16" sqref="E16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95</v>
      </c>
    </row>
    <row r="4" spans="1:4" s="21" customFormat="1" ht="14.25" customHeight="1" x14ac:dyDescent="0.2">
      <c r="A4" s="20" t="s">
        <v>167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166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49" t="s">
        <v>131</v>
      </c>
      <c r="D9" s="150"/>
    </row>
    <row r="10" spans="1:4" s="3" customFormat="1" ht="24" customHeight="1" x14ac:dyDescent="0.25">
      <c r="A10" s="12" t="s">
        <v>2</v>
      </c>
      <c r="B10" s="14" t="s">
        <v>12</v>
      </c>
      <c r="C10" s="151" t="s">
        <v>70</v>
      </c>
      <c r="D10" s="145"/>
    </row>
    <row r="11" spans="1:4" s="3" customFormat="1" ht="15" customHeight="1" x14ac:dyDescent="0.25">
      <c r="A11" s="12" t="s">
        <v>3</v>
      </c>
      <c r="B11" s="13" t="s">
        <v>13</v>
      </c>
      <c r="C11" s="149" t="s">
        <v>14</v>
      </c>
      <c r="D11" s="150"/>
    </row>
    <row r="12" spans="1:4" s="3" customFormat="1" ht="15.75" customHeight="1" x14ac:dyDescent="0.25">
      <c r="A12" s="152">
        <v>5</v>
      </c>
      <c r="B12" s="152" t="s">
        <v>81</v>
      </c>
      <c r="C12" s="50" t="s">
        <v>82</v>
      </c>
      <c r="D12" s="51" t="s">
        <v>83</v>
      </c>
    </row>
    <row r="13" spans="1:4" s="3" customFormat="1" ht="14.25" customHeight="1" x14ac:dyDescent="0.25">
      <c r="A13" s="152"/>
      <c r="B13" s="152"/>
      <c r="C13" s="50" t="s">
        <v>84</v>
      </c>
      <c r="D13" s="51" t="s">
        <v>85</v>
      </c>
    </row>
    <row r="14" spans="1:4" s="3" customFormat="1" x14ac:dyDescent="0.25">
      <c r="A14" s="152"/>
      <c r="B14" s="152"/>
      <c r="C14" s="50" t="s">
        <v>86</v>
      </c>
      <c r="D14" s="51" t="s">
        <v>87</v>
      </c>
    </row>
    <row r="15" spans="1:4" s="3" customFormat="1" ht="16.5" customHeight="1" x14ac:dyDescent="0.25">
      <c r="A15" s="152"/>
      <c r="B15" s="152"/>
      <c r="C15" s="50" t="s">
        <v>88</v>
      </c>
      <c r="D15" s="51" t="s">
        <v>90</v>
      </c>
    </row>
    <row r="16" spans="1:4" s="3" customFormat="1" ht="16.5" customHeight="1" x14ac:dyDescent="0.25">
      <c r="A16" s="152"/>
      <c r="B16" s="152"/>
      <c r="C16" s="50" t="s">
        <v>89</v>
      </c>
      <c r="D16" s="51" t="s">
        <v>83</v>
      </c>
    </row>
    <row r="17" spans="1:4" s="5" customFormat="1" ht="15.75" customHeight="1" x14ac:dyDescent="0.25">
      <c r="A17" s="152"/>
      <c r="B17" s="152"/>
      <c r="C17" s="50" t="s">
        <v>91</v>
      </c>
      <c r="D17" s="51" t="s">
        <v>92</v>
      </c>
    </row>
    <row r="18" spans="1:4" s="5" customFormat="1" ht="15.75" customHeight="1" x14ac:dyDescent="0.25">
      <c r="A18" s="152"/>
      <c r="B18" s="152"/>
      <c r="C18" s="52" t="s">
        <v>93</v>
      </c>
      <c r="D18" s="51" t="s">
        <v>94</v>
      </c>
    </row>
    <row r="19" spans="1:4" ht="21.75" customHeight="1" x14ac:dyDescent="0.25">
      <c r="A19" s="12" t="s">
        <v>4</v>
      </c>
      <c r="B19" s="13" t="s">
        <v>15</v>
      </c>
      <c r="C19" s="153" t="s">
        <v>78</v>
      </c>
      <c r="D19" s="154"/>
    </row>
    <row r="20" spans="1:4" s="5" customFormat="1" ht="28.5" customHeight="1" x14ac:dyDescent="0.25">
      <c r="A20" s="12" t="s">
        <v>5</v>
      </c>
      <c r="B20" s="14" t="s">
        <v>16</v>
      </c>
      <c r="C20" s="155" t="s">
        <v>57</v>
      </c>
      <c r="D20" s="156"/>
    </row>
    <row r="21" spans="1:4" s="5" customFormat="1" ht="15" customHeight="1" x14ac:dyDescent="0.25">
      <c r="A21" s="12" t="s">
        <v>6</v>
      </c>
      <c r="B21" s="13" t="s">
        <v>17</v>
      </c>
      <c r="C21" s="151" t="s">
        <v>18</v>
      </c>
      <c r="D21" s="157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6"/>
      <c r="C23" s="16"/>
      <c r="D23" s="92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49" t="s">
        <v>22</v>
      </c>
    </row>
    <row r="26" spans="1:4" ht="13.5" customHeight="1" x14ac:dyDescent="0.25">
      <c r="A26" s="146" t="s">
        <v>25</v>
      </c>
      <c r="B26" s="147"/>
      <c r="C26" s="147"/>
      <c r="D26" s="148"/>
    </row>
    <row r="27" spans="1:4" ht="12" customHeight="1" x14ac:dyDescent="0.25">
      <c r="A27" s="46"/>
      <c r="B27" s="47"/>
      <c r="C27" s="47"/>
      <c r="D27" s="48"/>
    </row>
    <row r="28" spans="1:4" x14ac:dyDescent="0.25">
      <c r="A28" s="7">
        <v>1</v>
      </c>
      <c r="B28" s="6" t="s">
        <v>96</v>
      </c>
      <c r="C28" s="6" t="s">
        <v>23</v>
      </c>
      <c r="D28" s="6" t="s">
        <v>24</v>
      </c>
    </row>
    <row r="29" spans="1:4" ht="14.25" customHeight="1" x14ac:dyDescent="0.25">
      <c r="A29" s="19" t="s">
        <v>26</v>
      </c>
      <c r="B29" s="18"/>
      <c r="C29" s="18"/>
      <c r="D29" s="18"/>
    </row>
    <row r="30" spans="1:4" ht="13.5" customHeight="1" x14ac:dyDescent="0.25">
      <c r="A30" s="7">
        <v>1</v>
      </c>
      <c r="B30" s="6" t="s">
        <v>99</v>
      </c>
      <c r="C30" s="6" t="s">
        <v>23</v>
      </c>
      <c r="D30" s="6" t="s">
        <v>79</v>
      </c>
    </row>
    <row r="31" spans="1:4" x14ac:dyDescent="0.25">
      <c r="A31" s="19" t="s">
        <v>42</v>
      </c>
      <c r="B31" s="18"/>
      <c r="C31" s="18"/>
      <c r="D31" s="18"/>
    </row>
    <row r="32" spans="1:4" x14ac:dyDescent="0.25">
      <c r="A32" s="19" t="s">
        <v>43</v>
      </c>
      <c r="B32" s="18"/>
      <c r="C32" s="18"/>
      <c r="D32" s="18"/>
    </row>
    <row r="33" spans="1:4" x14ac:dyDescent="0.25">
      <c r="A33" s="7">
        <v>1</v>
      </c>
      <c r="B33" s="6" t="s">
        <v>138</v>
      </c>
      <c r="C33" s="6" t="s">
        <v>100</v>
      </c>
      <c r="D33" s="6" t="s">
        <v>27</v>
      </c>
    </row>
    <row r="34" spans="1:4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9" t="s">
        <v>31</v>
      </c>
      <c r="B36" s="18"/>
      <c r="C36" s="18"/>
      <c r="D36" s="18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9" customHeight="1" x14ac:dyDescent="0.25">
      <c r="A38" s="26"/>
      <c r="B38" s="11"/>
      <c r="C38" s="11"/>
      <c r="D38" s="11"/>
    </row>
    <row r="39" spans="1:4" x14ac:dyDescent="0.25">
      <c r="A39" s="4" t="s">
        <v>50</v>
      </c>
      <c r="B39" s="18"/>
      <c r="C39" s="18"/>
      <c r="D39" s="18"/>
    </row>
    <row r="40" spans="1:4" ht="15" customHeight="1" x14ac:dyDescent="0.25">
      <c r="A40" s="7">
        <v>1</v>
      </c>
      <c r="B40" s="6" t="s">
        <v>33</v>
      </c>
      <c r="C40" s="144">
        <v>1971</v>
      </c>
      <c r="D40" s="143"/>
    </row>
    <row r="41" spans="1:4" x14ac:dyDescent="0.25">
      <c r="A41" s="7">
        <v>2</v>
      </c>
      <c r="B41" s="6" t="s">
        <v>35</v>
      </c>
      <c r="C41" s="144">
        <v>12</v>
      </c>
      <c r="D41" s="143"/>
    </row>
    <row r="42" spans="1:4" x14ac:dyDescent="0.25">
      <c r="A42" s="7">
        <v>3</v>
      </c>
      <c r="B42" s="6" t="s">
        <v>36</v>
      </c>
      <c r="C42" s="144" t="s">
        <v>132</v>
      </c>
      <c r="D42" s="143"/>
    </row>
    <row r="43" spans="1:4" ht="15" customHeight="1" x14ac:dyDescent="0.25">
      <c r="A43" s="7">
        <v>4</v>
      </c>
      <c r="B43" s="6" t="s">
        <v>34</v>
      </c>
      <c r="C43" s="144" t="s">
        <v>133</v>
      </c>
      <c r="D43" s="143"/>
    </row>
    <row r="44" spans="1:4" x14ac:dyDescent="0.25">
      <c r="A44" s="7">
        <v>5</v>
      </c>
      <c r="B44" s="6" t="s">
        <v>37</v>
      </c>
      <c r="C44" s="144" t="s">
        <v>134</v>
      </c>
      <c r="D44" s="143"/>
    </row>
    <row r="45" spans="1:4" x14ac:dyDescent="0.25">
      <c r="A45" s="7">
        <v>6</v>
      </c>
      <c r="B45" s="6" t="s">
        <v>38</v>
      </c>
      <c r="C45" s="144" t="s">
        <v>135</v>
      </c>
      <c r="D45" s="143"/>
    </row>
    <row r="46" spans="1:4" ht="15" customHeight="1" x14ac:dyDescent="0.25">
      <c r="A46" s="7">
        <v>7</v>
      </c>
      <c r="B46" s="6" t="s">
        <v>39</v>
      </c>
      <c r="C46" s="144" t="s">
        <v>136</v>
      </c>
      <c r="D46" s="143"/>
    </row>
    <row r="47" spans="1:4" x14ac:dyDescent="0.25">
      <c r="A47" s="7">
        <v>8</v>
      </c>
      <c r="B47" s="6" t="s">
        <v>40</v>
      </c>
      <c r="C47" s="144" t="s">
        <v>123</v>
      </c>
      <c r="D47" s="143"/>
    </row>
    <row r="48" spans="1:4" x14ac:dyDescent="0.25">
      <c r="A48" s="7">
        <v>9</v>
      </c>
      <c r="B48" s="6" t="s">
        <v>101</v>
      </c>
      <c r="C48" s="144" t="s">
        <v>137</v>
      </c>
      <c r="D48" s="145"/>
    </row>
    <row r="49" spans="1:4" x14ac:dyDescent="0.25">
      <c r="A49" s="7">
        <v>10</v>
      </c>
      <c r="B49" s="6" t="s">
        <v>69</v>
      </c>
      <c r="C49" s="142" t="s">
        <v>80</v>
      </c>
      <c r="D49" s="143"/>
    </row>
    <row r="50" spans="1:4" x14ac:dyDescent="0.25">
      <c r="A50" s="4"/>
    </row>
    <row r="51" spans="1:4" x14ac:dyDescent="0.25">
      <c r="A51" s="4"/>
    </row>
    <row r="53" spans="1:4" x14ac:dyDescent="0.25">
      <c r="A53" s="53"/>
      <c r="B53" s="53"/>
      <c r="C53" s="54"/>
      <c r="D53" s="55"/>
    </row>
    <row r="54" spans="1:4" x14ac:dyDescent="0.25">
      <c r="A54" s="53"/>
      <c r="B54" s="53"/>
      <c r="C54" s="54"/>
      <c r="D54" s="55"/>
    </row>
    <row r="55" spans="1:4" x14ac:dyDescent="0.25">
      <c r="A55" s="53"/>
      <c r="B55" s="53"/>
      <c r="C55" s="54"/>
      <c r="D55" s="55"/>
    </row>
    <row r="56" spans="1:4" x14ac:dyDescent="0.25">
      <c r="A56" s="53"/>
      <c r="B56" s="53"/>
      <c r="C56" s="54"/>
      <c r="D56" s="55"/>
    </row>
    <row r="57" spans="1:4" x14ac:dyDescent="0.25">
      <c r="A57" s="53"/>
      <c r="B57" s="53"/>
      <c r="C57" s="56"/>
      <c r="D57" s="55"/>
    </row>
    <row r="58" spans="1:4" x14ac:dyDescent="0.25">
      <c r="A58" s="53"/>
      <c r="B58" s="53"/>
      <c r="C58" s="57"/>
      <c r="D58" s="55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7"/>
  <sheetViews>
    <sheetView topLeftCell="A49" zoomScale="140" zoomScaleNormal="140" workbookViewId="0">
      <selection sqref="A1:H87"/>
    </sheetView>
  </sheetViews>
  <sheetFormatPr defaultRowHeight="15" x14ac:dyDescent="0.25"/>
  <cols>
    <col min="1" max="1" width="15.85546875" customWidth="1"/>
    <col min="2" max="2" width="12.28515625" style="27" customWidth="1"/>
    <col min="3" max="3" width="8.5703125" style="42" customWidth="1"/>
    <col min="4" max="4" width="8.5703125" customWidth="1"/>
    <col min="5" max="5" width="9.28515625" customWidth="1"/>
    <col min="6" max="6" width="10.140625" customWidth="1"/>
    <col min="7" max="7" width="9.140625" customWidth="1"/>
    <col min="8" max="8" width="12.140625" customWidth="1"/>
  </cols>
  <sheetData>
    <row r="1" spans="1:26" ht="13.5" customHeight="1" x14ac:dyDescent="0.25">
      <c r="A1" s="4" t="s">
        <v>41</v>
      </c>
      <c r="B1"/>
      <c r="C1" s="37"/>
      <c r="D1" s="33"/>
      <c r="G1" s="64"/>
    </row>
    <row r="2" spans="1:26" s="21" customFormat="1" ht="13.5" customHeight="1" x14ac:dyDescent="0.2">
      <c r="A2" s="20" t="s">
        <v>139</v>
      </c>
      <c r="C2" s="113"/>
      <c r="D2" s="65"/>
    </row>
    <row r="3" spans="1:26" s="100" customFormat="1" ht="26.25" customHeight="1" x14ac:dyDescent="0.25">
      <c r="A3" s="159" t="s">
        <v>140</v>
      </c>
      <c r="B3" s="159"/>
      <c r="C3" s="93"/>
      <c r="D3" s="94">
        <v>-99.98</v>
      </c>
      <c r="E3" s="95"/>
      <c r="F3" s="96"/>
      <c r="G3" s="96"/>
      <c r="H3" s="97"/>
      <c r="I3" s="98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100" customFormat="1" ht="15.75" customHeight="1" x14ac:dyDescent="0.25">
      <c r="A4" s="159" t="s">
        <v>107</v>
      </c>
      <c r="B4" s="179"/>
      <c r="C4" s="93"/>
      <c r="D4" s="94">
        <v>252.55</v>
      </c>
      <c r="E4" s="95"/>
      <c r="F4" s="96"/>
      <c r="G4" s="96"/>
      <c r="H4" s="101"/>
      <c r="I4" s="98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s="100" customFormat="1" ht="17.25" customHeight="1" x14ac:dyDescent="0.25">
      <c r="A5" s="159" t="s">
        <v>108</v>
      </c>
      <c r="B5" s="179"/>
      <c r="C5" s="93"/>
      <c r="D5" s="94">
        <v>-352.52</v>
      </c>
      <c r="E5" s="95"/>
      <c r="F5" s="96"/>
      <c r="G5" s="96"/>
      <c r="H5" s="97"/>
      <c r="I5" s="98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ht="48" customHeight="1" x14ac:dyDescent="0.25">
      <c r="A6" s="178" t="s">
        <v>116</v>
      </c>
      <c r="B6" s="169"/>
      <c r="C6" s="115" t="s">
        <v>117</v>
      </c>
      <c r="D6" s="116" t="s">
        <v>118</v>
      </c>
      <c r="E6" s="116" t="s">
        <v>119</v>
      </c>
      <c r="F6" s="116" t="s">
        <v>120</v>
      </c>
      <c r="G6" s="117" t="s">
        <v>121</v>
      </c>
      <c r="H6" s="116" t="s">
        <v>122</v>
      </c>
      <c r="I6" s="118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s="4" customFormat="1" ht="17.25" customHeight="1" x14ac:dyDescent="0.25">
      <c r="A7" s="178" t="s">
        <v>63</v>
      </c>
      <c r="B7" s="169"/>
      <c r="C7" s="72">
        <f>C11+C14+C17+C20+C23+C26</f>
        <v>21.490000000000002</v>
      </c>
      <c r="D7" s="72">
        <v>-321.01</v>
      </c>
      <c r="E7" s="72">
        <f>E11+E14+E17+E20+E23+E26</f>
        <v>582.20000000000005</v>
      </c>
      <c r="F7" s="72">
        <f>F11+F14+F17+F20+F23+F26</f>
        <v>562.21</v>
      </c>
      <c r="G7" s="72">
        <f>F7</f>
        <v>562.21</v>
      </c>
      <c r="H7" s="60">
        <f>F7-E7+D7</f>
        <v>-341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1:26" x14ac:dyDescent="0.25">
      <c r="A8" s="34" t="s">
        <v>64</v>
      </c>
      <c r="B8" s="35"/>
      <c r="C8" s="45">
        <f>C7-C9</f>
        <v>19.341000000000001</v>
      </c>
      <c r="D8" s="45">
        <f>D7-D9</f>
        <v>-288.90899999999999</v>
      </c>
      <c r="E8" s="45">
        <f>E7-E9</f>
        <v>523.98</v>
      </c>
      <c r="F8" s="45">
        <f>F7-F9</f>
        <v>505.98900000000003</v>
      </c>
      <c r="G8" s="45">
        <f>G7-G9</f>
        <v>505.98900000000003</v>
      </c>
      <c r="H8" s="45">
        <f t="shared" ref="H8:H9" si="0">F8-E8+D8</f>
        <v>-306.89999999999998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x14ac:dyDescent="0.25">
      <c r="A9" s="160" t="s">
        <v>65</v>
      </c>
      <c r="B9" s="161"/>
      <c r="C9" s="45">
        <f>C7*10%</f>
        <v>2.1490000000000005</v>
      </c>
      <c r="D9" s="45">
        <f>D7*10%</f>
        <v>-32.100999999999999</v>
      </c>
      <c r="E9" s="45">
        <f>E7*10%</f>
        <v>58.220000000000006</v>
      </c>
      <c r="F9" s="45">
        <f>F7*10%</f>
        <v>56.221000000000004</v>
      </c>
      <c r="G9" s="45">
        <f>G7*10%</f>
        <v>56.221000000000004</v>
      </c>
      <c r="H9" s="45">
        <f t="shared" si="0"/>
        <v>-34.1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1.25" customHeight="1" x14ac:dyDescent="0.25">
      <c r="A10" s="162" t="s">
        <v>66</v>
      </c>
      <c r="B10" s="163"/>
      <c r="C10" s="163"/>
      <c r="D10" s="163"/>
      <c r="E10" s="163"/>
      <c r="F10" s="163"/>
      <c r="G10" s="163"/>
      <c r="H10" s="164"/>
    </row>
    <row r="11" spans="1:26" ht="23.25" customHeight="1" x14ac:dyDescent="0.25">
      <c r="A11" s="165" t="s">
        <v>53</v>
      </c>
      <c r="B11" s="166"/>
      <c r="C11" s="39">
        <v>5.75</v>
      </c>
      <c r="D11" s="63">
        <v>-97.63</v>
      </c>
      <c r="E11" s="63">
        <v>155.77000000000001</v>
      </c>
      <c r="F11" s="63">
        <v>154</v>
      </c>
      <c r="G11" s="63">
        <f>F11</f>
        <v>154</v>
      </c>
      <c r="H11" s="45">
        <f>F11-E11+D11</f>
        <v>-99.4</v>
      </c>
    </row>
    <row r="12" spans="1:26" x14ac:dyDescent="0.25">
      <c r="A12" s="34" t="s">
        <v>64</v>
      </c>
      <c r="B12" s="35"/>
      <c r="C12" s="40">
        <f>C11-C13</f>
        <v>5.1749999999999998</v>
      </c>
      <c r="D12" s="45">
        <f>D11-D13</f>
        <v>-87.86699999999999</v>
      </c>
      <c r="E12" s="45">
        <f>E11-E13</f>
        <v>140.19300000000001</v>
      </c>
      <c r="F12" s="45">
        <f>F11-F13</f>
        <v>138.6</v>
      </c>
      <c r="G12" s="45">
        <f>G11-G13</f>
        <v>138.6</v>
      </c>
      <c r="H12" s="45">
        <f t="shared" ref="H12:H28" si="1">F12-E12+D12</f>
        <v>-89.460000000000008</v>
      </c>
    </row>
    <row r="13" spans="1:26" x14ac:dyDescent="0.25">
      <c r="A13" s="160" t="s">
        <v>65</v>
      </c>
      <c r="B13" s="161"/>
      <c r="C13" s="40">
        <f>C11*10%</f>
        <v>0.57500000000000007</v>
      </c>
      <c r="D13" s="45">
        <f>D11*10%</f>
        <v>-9.7629999999999999</v>
      </c>
      <c r="E13" s="45">
        <f>E11*10%</f>
        <v>15.577000000000002</v>
      </c>
      <c r="F13" s="45">
        <f>F11*10%</f>
        <v>15.4</v>
      </c>
      <c r="G13" s="45">
        <f>G11*10%</f>
        <v>15.4</v>
      </c>
      <c r="H13" s="45">
        <f t="shared" si="1"/>
        <v>-9.9400000000000013</v>
      </c>
    </row>
    <row r="14" spans="1:26" ht="23.25" customHeight="1" x14ac:dyDescent="0.25">
      <c r="A14" s="165" t="s">
        <v>44</v>
      </c>
      <c r="B14" s="166"/>
      <c r="C14" s="39">
        <v>3.51</v>
      </c>
      <c r="D14" s="63">
        <v>-59.54</v>
      </c>
      <c r="E14" s="63">
        <v>95.09</v>
      </c>
      <c r="F14" s="63">
        <v>97.83</v>
      </c>
      <c r="G14" s="63">
        <f>F14</f>
        <v>97.83</v>
      </c>
      <c r="H14" s="45">
        <f t="shared" si="1"/>
        <v>-56.800000000000004</v>
      </c>
    </row>
    <row r="15" spans="1:26" x14ac:dyDescent="0.25">
      <c r="A15" s="34" t="s">
        <v>64</v>
      </c>
      <c r="B15" s="35"/>
      <c r="C15" s="40">
        <f>C14-C16</f>
        <v>3.1589999999999998</v>
      </c>
      <c r="D15" s="45">
        <f>D14-D16</f>
        <v>-53.585999999999999</v>
      </c>
      <c r="E15" s="45">
        <f>E14-E16</f>
        <v>85.581000000000003</v>
      </c>
      <c r="F15" s="45">
        <f>F14-F16</f>
        <v>88.046999999999997</v>
      </c>
      <c r="G15" s="45">
        <f>G14-G16</f>
        <v>88.046999999999997</v>
      </c>
      <c r="H15" s="45">
        <f t="shared" si="1"/>
        <v>-51.120000000000005</v>
      </c>
    </row>
    <row r="16" spans="1:26" ht="15" customHeight="1" x14ac:dyDescent="0.25">
      <c r="A16" s="160" t="s">
        <v>65</v>
      </c>
      <c r="B16" s="161"/>
      <c r="C16" s="40">
        <f>C14*10%</f>
        <v>0.35099999999999998</v>
      </c>
      <c r="D16" s="45">
        <f>D14*10%</f>
        <v>-5.9540000000000006</v>
      </c>
      <c r="E16" s="45">
        <f>E14*10%</f>
        <v>9.5090000000000003</v>
      </c>
      <c r="F16" s="45">
        <f>F14*10%</f>
        <v>9.7830000000000013</v>
      </c>
      <c r="G16" s="45">
        <f>G14*10%</f>
        <v>9.7830000000000013</v>
      </c>
      <c r="H16" s="45">
        <f t="shared" si="1"/>
        <v>-5.68</v>
      </c>
    </row>
    <row r="17" spans="1:10" ht="15" customHeight="1" x14ac:dyDescent="0.25">
      <c r="A17" s="165" t="s">
        <v>54</v>
      </c>
      <c r="B17" s="166"/>
      <c r="C17" s="38">
        <v>2.41</v>
      </c>
      <c r="D17" s="63">
        <v>-40.79</v>
      </c>
      <c r="E17" s="63">
        <v>65.290000000000006</v>
      </c>
      <c r="F17" s="63">
        <v>64.66</v>
      </c>
      <c r="G17" s="63">
        <f>F17</f>
        <v>64.66</v>
      </c>
      <c r="H17" s="45">
        <f t="shared" si="1"/>
        <v>-41.420000000000009</v>
      </c>
    </row>
    <row r="18" spans="1:10" ht="15.75" customHeight="1" x14ac:dyDescent="0.25">
      <c r="A18" s="34" t="s">
        <v>64</v>
      </c>
      <c r="B18" s="35"/>
      <c r="C18" s="40">
        <f>C17-C19</f>
        <v>2.169</v>
      </c>
      <c r="D18" s="45">
        <f>D17-D19</f>
        <v>-36.710999999999999</v>
      </c>
      <c r="E18" s="45">
        <f>E17-E19</f>
        <v>58.761000000000003</v>
      </c>
      <c r="F18" s="45">
        <f>F17-F19</f>
        <v>58.193999999999996</v>
      </c>
      <c r="G18" s="45">
        <f>G17-G19</f>
        <v>58.193999999999996</v>
      </c>
      <c r="H18" s="45">
        <f t="shared" si="1"/>
        <v>-37.278000000000006</v>
      </c>
    </row>
    <row r="19" spans="1:10" ht="15" customHeight="1" x14ac:dyDescent="0.25">
      <c r="A19" s="160" t="s">
        <v>65</v>
      </c>
      <c r="B19" s="161"/>
      <c r="C19" s="40">
        <f>C17*10%</f>
        <v>0.24100000000000002</v>
      </c>
      <c r="D19" s="45">
        <f>D17*10%</f>
        <v>-4.0789999999999997</v>
      </c>
      <c r="E19" s="45">
        <f>E17*10%</f>
        <v>6.5290000000000008</v>
      </c>
      <c r="F19" s="45">
        <f>F17*10%</f>
        <v>6.4660000000000002</v>
      </c>
      <c r="G19" s="45">
        <f>G17*10%</f>
        <v>6.4660000000000002</v>
      </c>
      <c r="H19" s="45">
        <f t="shared" si="1"/>
        <v>-4.1420000000000003</v>
      </c>
    </row>
    <row r="20" spans="1:10" x14ac:dyDescent="0.25">
      <c r="A20" s="165" t="s">
        <v>55</v>
      </c>
      <c r="B20" s="166"/>
      <c r="C20" s="41">
        <v>1.1299999999999999</v>
      </c>
      <c r="D20" s="45">
        <v>-13.21</v>
      </c>
      <c r="E20" s="45">
        <v>30.61</v>
      </c>
      <c r="F20" s="45">
        <v>30.31</v>
      </c>
      <c r="G20" s="45">
        <f>F20</f>
        <v>30.31</v>
      </c>
      <c r="H20" s="45">
        <f t="shared" si="1"/>
        <v>-13.510000000000002</v>
      </c>
    </row>
    <row r="21" spans="1:10" ht="14.25" customHeight="1" x14ac:dyDescent="0.25">
      <c r="A21" s="34" t="s">
        <v>64</v>
      </c>
      <c r="B21" s="35"/>
      <c r="C21" s="40">
        <f>C20-C22</f>
        <v>1.0169999999999999</v>
      </c>
      <c r="D21" s="45">
        <f>D20-D22</f>
        <v>-11.889000000000001</v>
      </c>
      <c r="E21" s="45">
        <f>E20-E22</f>
        <v>27.548999999999999</v>
      </c>
      <c r="F21" s="45">
        <f>F20-F22</f>
        <v>27.279</v>
      </c>
      <c r="G21" s="45">
        <f>G20-G22</f>
        <v>27.279</v>
      </c>
      <c r="H21" s="45">
        <f t="shared" si="1"/>
        <v>-12.159000000000001</v>
      </c>
    </row>
    <row r="22" spans="1:10" ht="14.25" customHeight="1" x14ac:dyDescent="0.25">
      <c r="A22" s="160" t="s">
        <v>65</v>
      </c>
      <c r="B22" s="161"/>
      <c r="C22" s="40">
        <f>C20*10%</f>
        <v>0.11299999999999999</v>
      </c>
      <c r="D22" s="45">
        <f>D20*10%</f>
        <v>-1.3210000000000002</v>
      </c>
      <c r="E22" s="45">
        <f>E20*10%</f>
        <v>3.0609999999999999</v>
      </c>
      <c r="F22" s="45">
        <f>F20*10%</f>
        <v>3.0310000000000001</v>
      </c>
      <c r="G22" s="45">
        <f>G20*10%</f>
        <v>3.0310000000000001</v>
      </c>
      <c r="H22" s="45">
        <f t="shared" si="1"/>
        <v>-1.351</v>
      </c>
    </row>
    <row r="23" spans="1:10" ht="14.25" customHeight="1" x14ac:dyDescent="0.25">
      <c r="A23" s="10" t="s">
        <v>45</v>
      </c>
      <c r="B23" s="36"/>
      <c r="C23" s="41">
        <v>4.43</v>
      </c>
      <c r="D23" s="45">
        <v>-64.12</v>
      </c>
      <c r="E23" s="45">
        <v>120.03</v>
      </c>
      <c r="F23" s="45">
        <v>112.32</v>
      </c>
      <c r="G23" s="45">
        <f>F23</f>
        <v>112.32</v>
      </c>
      <c r="H23" s="45">
        <f t="shared" si="1"/>
        <v>-71.830000000000013</v>
      </c>
    </row>
    <row r="24" spans="1:10" ht="14.25" customHeight="1" x14ac:dyDescent="0.25">
      <c r="A24" s="34" t="s">
        <v>64</v>
      </c>
      <c r="B24" s="35"/>
      <c r="C24" s="40">
        <f>C23-C25</f>
        <v>3.9869999999999997</v>
      </c>
      <c r="D24" s="45">
        <f>D23-D25</f>
        <v>-57.708000000000006</v>
      </c>
      <c r="E24" s="45">
        <f>E23-E25</f>
        <v>108.027</v>
      </c>
      <c r="F24" s="45">
        <f>F23-F25</f>
        <v>101.08799999999999</v>
      </c>
      <c r="G24" s="45">
        <f>G23-G25</f>
        <v>101.08799999999999</v>
      </c>
      <c r="H24" s="45">
        <f t="shared" si="1"/>
        <v>-64.64700000000002</v>
      </c>
    </row>
    <row r="25" spans="1:10" x14ac:dyDescent="0.25">
      <c r="A25" s="160" t="s">
        <v>65</v>
      </c>
      <c r="B25" s="161"/>
      <c r="C25" s="40">
        <f>C23*10%</f>
        <v>0.443</v>
      </c>
      <c r="D25" s="45">
        <f>D23*10%</f>
        <v>-6.4120000000000008</v>
      </c>
      <c r="E25" s="45">
        <f>E23*10%</f>
        <v>12.003</v>
      </c>
      <c r="F25" s="45">
        <f>F23*10%</f>
        <v>11.231999999999999</v>
      </c>
      <c r="G25" s="45">
        <f>G23*10%</f>
        <v>11.231999999999999</v>
      </c>
      <c r="H25" s="45">
        <f t="shared" si="1"/>
        <v>-7.1830000000000016</v>
      </c>
    </row>
    <row r="26" spans="1:10" ht="14.25" customHeight="1" x14ac:dyDescent="0.25">
      <c r="A26" s="180" t="s">
        <v>46</v>
      </c>
      <c r="B26" s="181"/>
      <c r="C26" s="133">
        <v>4.26</v>
      </c>
      <c r="D26" s="132">
        <v>-45.72</v>
      </c>
      <c r="E26" s="132">
        <v>115.41</v>
      </c>
      <c r="F26" s="132">
        <v>103.09</v>
      </c>
      <c r="G26" s="132">
        <f>F26</f>
        <v>103.09</v>
      </c>
      <c r="H26" s="45">
        <f t="shared" si="1"/>
        <v>-58.039999999999992</v>
      </c>
    </row>
    <row r="27" spans="1:10" x14ac:dyDescent="0.25">
      <c r="A27" s="34" t="s">
        <v>64</v>
      </c>
      <c r="B27" s="35"/>
      <c r="C27" s="40">
        <f>C26-C28</f>
        <v>3.8339999999999996</v>
      </c>
      <c r="D27" s="45">
        <f>D26-D28</f>
        <v>-41.147999999999996</v>
      </c>
      <c r="E27" s="45">
        <f>E26-E28</f>
        <v>103.869</v>
      </c>
      <c r="F27" s="45">
        <f>F26-F28</f>
        <v>92.781000000000006</v>
      </c>
      <c r="G27" s="45">
        <f>G26-G28</f>
        <v>92.781000000000006</v>
      </c>
      <c r="H27" s="45">
        <f t="shared" si="1"/>
        <v>-52.23599999999999</v>
      </c>
    </row>
    <row r="28" spans="1:10" x14ac:dyDescent="0.25">
      <c r="A28" s="160" t="s">
        <v>65</v>
      </c>
      <c r="B28" s="161"/>
      <c r="C28" s="40">
        <f>C26*10%</f>
        <v>0.42599999999999999</v>
      </c>
      <c r="D28" s="45">
        <f>D26*10%</f>
        <v>-4.5720000000000001</v>
      </c>
      <c r="E28" s="45">
        <f>E26*10%</f>
        <v>11.541</v>
      </c>
      <c r="F28" s="45">
        <f>F26*10%</f>
        <v>10.309000000000001</v>
      </c>
      <c r="G28" s="45">
        <f>G26*10%</f>
        <v>10.309000000000001</v>
      </c>
      <c r="H28" s="45">
        <f t="shared" si="1"/>
        <v>-5.8039999999999994</v>
      </c>
    </row>
    <row r="29" spans="1:10" s="100" customFormat="1" ht="9.75" customHeight="1" x14ac:dyDescent="0.25">
      <c r="A29" s="158"/>
      <c r="B29" s="145"/>
      <c r="C29" s="103"/>
      <c r="D29" s="104"/>
      <c r="E29" s="105"/>
      <c r="F29" s="105"/>
      <c r="G29" s="106"/>
      <c r="H29" s="105"/>
    </row>
    <row r="30" spans="1:10" s="4" customFormat="1" ht="11.25" customHeight="1" x14ac:dyDescent="0.25">
      <c r="A30" s="178" t="s">
        <v>47</v>
      </c>
      <c r="B30" s="169"/>
      <c r="C30" s="41">
        <v>7.93</v>
      </c>
      <c r="D30" s="59">
        <v>176.94</v>
      </c>
      <c r="E30" s="95">
        <v>214.84</v>
      </c>
      <c r="F30" s="95">
        <v>207.52</v>
      </c>
      <c r="G30" s="73">
        <f>G31+G32</f>
        <v>66.301999999999992</v>
      </c>
      <c r="H30" s="60">
        <f>F30-E30-G30+D30+F30</f>
        <v>310.83800000000002</v>
      </c>
    </row>
    <row r="31" spans="1:10" s="4" customFormat="1" ht="15" customHeight="1" x14ac:dyDescent="0.25">
      <c r="A31" s="74" t="s">
        <v>67</v>
      </c>
      <c r="B31" s="75"/>
      <c r="C31" s="40">
        <f>C30-C32</f>
        <v>7.1369999999999996</v>
      </c>
      <c r="D31" s="59">
        <v>181.43</v>
      </c>
      <c r="E31" s="60">
        <f>E30-E32</f>
        <v>193.35599999999999</v>
      </c>
      <c r="F31" s="60">
        <f>F30-F32</f>
        <v>186.768</v>
      </c>
      <c r="G31" s="76">
        <f>G70</f>
        <v>45.55</v>
      </c>
      <c r="H31" s="45">
        <f t="shared" ref="H31:H32" si="2">F31-E31-G31+D31+F31</f>
        <v>316.06000000000006</v>
      </c>
      <c r="J31" s="127"/>
    </row>
    <row r="32" spans="1:10" ht="12.75" customHeight="1" x14ac:dyDescent="0.25">
      <c r="A32" s="160" t="s">
        <v>65</v>
      </c>
      <c r="B32" s="161"/>
      <c r="C32" s="40">
        <f>C30*10%</f>
        <v>0.79300000000000004</v>
      </c>
      <c r="D32" s="45">
        <v>-4.5</v>
      </c>
      <c r="E32" s="45">
        <f>E30*10%</f>
        <v>21.484000000000002</v>
      </c>
      <c r="F32" s="45">
        <f>F30*10%</f>
        <v>20.752000000000002</v>
      </c>
      <c r="G32" s="45">
        <f>F32</f>
        <v>20.752000000000002</v>
      </c>
      <c r="H32" s="45">
        <f t="shared" si="2"/>
        <v>-5.2319999999999993</v>
      </c>
    </row>
    <row r="33" spans="1:15" ht="9" customHeight="1" x14ac:dyDescent="0.25">
      <c r="A33" s="158"/>
      <c r="B33" s="145"/>
      <c r="C33" s="40"/>
      <c r="D33" s="7"/>
      <c r="E33" s="45"/>
      <c r="F33" s="45"/>
      <c r="G33" s="45"/>
      <c r="H33" s="45"/>
    </row>
    <row r="34" spans="1:15" s="4" customFormat="1" ht="12.75" customHeight="1" x14ac:dyDescent="0.25">
      <c r="A34" s="188" t="s">
        <v>111</v>
      </c>
      <c r="B34" s="189"/>
      <c r="C34" s="96"/>
      <c r="D34" s="95">
        <v>-12.3</v>
      </c>
      <c r="E34" s="96">
        <f>E36+E37+E38+E39</f>
        <v>58.72</v>
      </c>
      <c r="F34" s="96">
        <f t="shared" ref="F34:H34" si="3">F36+F37+F38+F39</f>
        <v>51.99</v>
      </c>
      <c r="G34" s="96">
        <f>G36+G37+G38+G39</f>
        <v>51.99</v>
      </c>
      <c r="H34" s="95">
        <f t="shared" si="3"/>
        <v>-19.03</v>
      </c>
    </row>
    <row r="35" spans="1:15" ht="12.75" customHeight="1" x14ac:dyDescent="0.25">
      <c r="A35" s="114" t="s">
        <v>112</v>
      </c>
      <c r="B35" s="102"/>
      <c r="C35" s="103"/>
      <c r="D35" s="105"/>
      <c r="E35" s="103"/>
      <c r="F35" s="103"/>
      <c r="G35" s="106"/>
      <c r="H35" s="95"/>
    </row>
    <row r="36" spans="1:15" ht="12.75" customHeight="1" x14ac:dyDescent="0.25">
      <c r="A36" s="190" t="s">
        <v>113</v>
      </c>
      <c r="B36" s="191"/>
      <c r="C36" s="103"/>
      <c r="D36" s="105">
        <v>-0.53</v>
      </c>
      <c r="E36" s="103">
        <v>2.0299999999999998</v>
      </c>
      <c r="F36" s="103">
        <v>1.82</v>
      </c>
      <c r="G36" s="106">
        <f>F36</f>
        <v>1.82</v>
      </c>
      <c r="H36" s="45">
        <f t="shared" ref="H36:H39" si="4">F36-E36-G36+D36+F36</f>
        <v>-0.73999999999999955</v>
      </c>
    </row>
    <row r="37" spans="1:15" ht="12.75" customHeight="1" x14ac:dyDescent="0.25">
      <c r="A37" s="190" t="s">
        <v>114</v>
      </c>
      <c r="B37" s="191"/>
      <c r="C37" s="103"/>
      <c r="D37" s="105">
        <v>-2.54</v>
      </c>
      <c r="E37" s="103">
        <v>9.77</v>
      </c>
      <c r="F37" s="103">
        <v>8.77</v>
      </c>
      <c r="G37" s="106">
        <f t="shared" ref="G37:G39" si="5">F37</f>
        <v>8.77</v>
      </c>
      <c r="H37" s="45">
        <f t="shared" si="4"/>
        <v>-3.5399999999999991</v>
      </c>
    </row>
    <row r="38" spans="1:15" ht="12.75" customHeight="1" x14ac:dyDescent="0.25">
      <c r="A38" s="190" t="s">
        <v>115</v>
      </c>
      <c r="B38" s="191"/>
      <c r="C38" s="103"/>
      <c r="D38" s="105">
        <v>-8.81</v>
      </c>
      <c r="E38" s="103">
        <v>44.86</v>
      </c>
      <c r="F38" s="103">
        <v>39.58</v>
      </c>
      <c r="G38" s="106">
        <f t="shared" si="5"/>
        <v>39.58</v>
      </c>
      <c r="H38" s="45">
        <f t="shared" si="4"/>
        <v>-14.090000000000003</v>
      </c>
    </row>
    <row r="39" spans="1:15" ht="12.75" customHeight="1" x14ac:dyDescent="0.25">
      <c r="A39" s="190" t="s">
        <v>124</v>
      </c>
      <c r="B39" s="191"/>
      <c r="C39" s="103"/>
      <c r="D39" s="105">
        <v>-0.42</v>
      </c>
      <c r="E39" s="103">
        <v>2.06</v>
      </c>
      <c r="F39" s="103">
        <v>1.82</v>
      </c>
      <c r="G39" s="106">
        <f t="shared" si="5"/>
        <v>1.82</v>
      </c>
      <c r="H39" s="45">
        <f t="shared" si="4"/>
        <v>-0.65999999999999992</v>
      </c>
    </row>
    <row r="40" spans="1:15" s="100" customFormat="1" ht="12" customHeight="1" x14ac:dyDescent="0.25">
      <c r="A40" s="107" t="s">
        <v>102</v>
      </c>
      <c r="B40" s="108"/>
      <c r="C40" s="96"/>
      <c r="D40" s="95"/>
      <c r="E40" s="96">
        <f>E7+E30+E34</f>
        <v>855.7600000000001</v>
      </c>
      <c r="F40" s="96">
        <f>F7+F30+F34</f>
        <v>821.72</v>
      </c>
      <c r="G40" s="96">
        <f>G7+G30+G34</f>
        <v>680.50200000000007</v>
      </c>
      <c r="H40" s="95"/>
      <c r="I40" s="111"/>
      <c r="J40" s="111"/>
    </row>
    <row r="41" spans="1:15" s="100" customFormat="1" ht="13.5" customHeight="1" x14ac:dyDescent="0.25">
      <c r="A41" s="107" t="s">
        <v>103</v>
      </c>
      <c r="B41" s="108"/>
      <c r="C41" s="96"/>
      <c r="D41" s="109"/>
      <c r="E41" s="96"/>
      <c r="F41" s="96"/>
      <c r="G41" s="110"/>
      <c r="H41" s="95"/>
      <c r="I41" s="111"/>
      <c r="J41" s="111"/>
    </row>
    <row r="42" spans="1:15" s="4" customFormat="1" ht="12.75" customHeight="1" x14ac:dyDescent="0.25">
      <c r="A42" s="184" t="s">
        <v>155</v>
      </c>
      <c r="B42" s="195"/>
      <c r="C42" s="41"/>
      <c r="D42" s="59">
        <v>-14.71</v>
      </c>
      <c r="E42" s="60">
        <v>0</v>
      </c>
      <c r="F42" s="60">
        <v>1.44</v>
      </c>
      <c r="G42" s="61">
        <f>F42</f>
        <v>1.44</v>
      </c>
      <c r="H42" s="60">
        <f>F42-E42+D42</f>
        <v>-13.270000000000001</v>
      </c>
    </row>
    <row r="43" spans="1:15" ht="12" customHeight="1" x14ac:dyDescent="0.25">
      <c r="A43" s="182" t="s">
        <v>156</v>
      </c>
      <c r="B43" s="183"/>
      <c r="C43" s="40"/>
      <c r="D43" s="7">
        <v>0</v>
      </c>
      <c r="E43" s="45">
        <v>0</v>
      </c>
      <c r="F43" s="45">
        <v>0</v>
      </c>
      <c r="G43" s="58">
        <v>0</v>
      </c>
      <c r="H43" s="45">
        <v>0</v>
      </c>
    </row>
    <row r="44" spans="1:15" s="85" customFormat="1" ht="26.25" customHeight="1" x14ac:dyDescent="0.25">
      <c r="A44" s="184" t="s">
        <v>157</v>
      </c>
      <c r="B44" s="185"/>
      <c r="C44" s="81"/>
      <c r="D44" s="79">
        <v>20.260000000000002</v>
      </c>
      <c r="E44" s="131">
        <v>7.4</v>
      </c>
      <c r="F44" s="131">
        <v>7.4</v>
      </c>
      <c r="G44" s="84">
        <f>G45</f>
        <v>1.2580000000000002</v>
      </c>
      <c r="H44" s="95">
        <f>F44-E44-G44+D44+F44</f>
        <v>26.402000000000001</v>
      </c>
      <c r="I44" s="122"/>
    </row>
    <row r="45" spans="1:15" s="85" customFormat="1" ht="15.75" customHeight="1" x14ac:dyDescent="0.25">
      <c r="A45" s="86" t="s">
        <v>56</v>
      </c>
      <c r="B45" s="87"/>
      <c r="C45" s="80"/>
      <c r="D45" s="78">
        <v>-0.25</v>
      </c>
      <c r="E45" s="80">
        <f>E44*17%</f>
        <v>1.2580000000000002</v>
      </c>
      <c r="F45" s="83">
        <f>F44*17%</f>
        <v>1.2580000000000002</v>
      </c>
      <c r="G45" s="82">
        <f>F45</f>
        <v>1.2580000000000002</v>
      </c>
      <c r="H45" s="60">
        <f t="shared" ref="H45:H47" si="6">F45-E45-G45+D45+F45</f>
        <v>-0.25</v>
      </c>
      <c r="J45" s="54"/>
      <c r="K45" s="54"/>
      <c r="L45" s="54"/>
      <c r="M45" s="54"/>
      <c r="N45" s="54"/>
      <c r="O45" s="54"/>
    </row>
    <row r="46" spans="1:15" s="85" customFormat="1" ht="23.25" customHeight="1" x14ac:dyDescent="0.25">
      <c r="A46" s="184" t="s">
        <v>158</v>
      </c>
      <c r="B46" s="185"/>
      <c r="C46" s="128" t="s">
        <v>129</v>
      </c>
      <c r="D46" s="79">
        <v>12.94</v>
      </c>
      <c r="E46" s="131">
        <v>7.2</v>
      </c>
      <c r="F46" s="131">
        <v>7.2</v>
      </c>
      <c r="G46" s="90">
        <f>G47</f>
        <v>1.2240000000000002</v>
      </c>
      <c r="H46" s="60">
        <f t="shared" si="6"/>
        <v>18.916</v>
      </c>
      <c r="I46" s="91"/>
      <c r="J46" s="124"/>
      <c r="K46" s="123"/>
      <c r="L46" s="123"/>
      <c r="M46" s="123"/>
      <c r="N46" s="124"/>
      <c r="O46" s="54"/>
    </row>
    <row r="47" spans="1:15" s="85" customFormat="1" ht="16.5" customHeight="1" x14ac:dyDescent="0.25">
      <c r="A47" s="86" t="s">
        <v>56</v>
      </c>
      <c r="B47" s="87"/>
      <c r="C47" s="129"/>
      <c r="D47" s="78">
        <v>0</v>
      </c>
      <c r="E47" s="80">
        <f>E46*17%</f>
        <v>1.2240000000000002</v>
      </c>
      <c r="F47" s="80">
        <f>F46*17%</f>
        <v>1.2240000000000002</v>
      </c>
      <c r="G47" s="89">
        <f>F47</f>
        <v>1.2240000000000002</v>
      </c>
      <c r="H47" s="60">
        <f t="shared" si="6"/>
        <v>0</v>
      </c>
      <c r="J47" s="26"/>
      <c r="K47" s="125"/>
      <c r="L47" s="125"/>
      <c r="M47" s="125"/>
      <c r="N47" s="124"/>
      <c r="O47" s="54"/>
    </row>
    <row r="48" spans="1:15" s="85" customFormat="1" ht="13.5" customHeight="1" x14ac:dyDescent="0.25">
      <c r="A48" s="184" t="s">
        <v>159</v>
      </c>
      <c r="B48" s="196"/>
      <c r="C48" s="128" t="s">
        <v>129</v>
      </c>
      <c r="D48" s="79">
        <v>11.95</v>
      </c>
      <c r="E48" s="81">
        <v>4.8</v>
      </c>
      <c r="F48" s="81">
        <v>4.8</v>
      </c>
      <c r="G48" s="90">
        <f>G49</f>
        <v>0.81600000000000006</v>
      </c>
      <c r="H48" s="60">
        <f>F48-E48-G48+D48+F48</f>
        <v>15.933999999999997</v>
      </c>
    </row>
    <row r="49" spans="1:26" s="85" customFormat="1" ht="16.5" customHeight="1" x14ac:dyDescent="0.25">
      <c r="A49" s="86" t="s">
        <v>56</v>
      </c>
      <c r="B49" s="87"/>
      <c r="C49" s="129"/>
      <c r="D49" s="78">
        <v>0</v>
      </c>
      <c r="E49" s="80">
        <f>E48*17%</f>
        <v>0.81600000000000006</v>
      </c>
      <c r="F49" s="80">
        <f>F48*17%</f>
        <v>0.81600000000000006</v>
      </c>
      <c r="G49" s="89">
        <f>F49</f>
        <v>0.81600000000000006</v>
      </c>
      <c r="H49" s="60">
        <f t="shared" ref="H49" si="7">F49-E49-G49+D49+F49</f>
        <v>0</v>
      </c>
      <c r="J49" s="122"/>
    </row>
    <row r="50" spans="1:26" s="85" customFormat="1" ht="15.75" customHeight="1" x14ac:dyDescent="0.25">
      <c r="A50" s="184" t="s">
        <v>160</v>
      </c>
      <c r="B50" s="196"/>
      <c r="C50" s="128" t="s">
        <v>129</v>
      </c>
      <c r="D50" s="79">
        <v>10.35</v>
      </c>
      <c r="E50" s="81">
        <v>4.8</v>
      </c>
      <c r="F50" s="81">
        <v>4.8</v>
      </c>
      <c r="G50" s="90">
        <f>G51</f>
        <v>0.81600000000000006</v>
      </c>
      <c r="H50" s="60">
        <f>F50-E50-G50+D50+F50</f>
        <v>14.334</v>
      </c>
    </row>
    <row r="51" spans="1:26" s="85" customFormat="1" ht="14.25" customHeight="1" x14ac:dyDescent="0.25">
      <c r="A51" s="86" t="s">
        <v>56</v>
      </c>
      <c r="B51" s="87"/>
      <c r="C51" s="129"/>
      <c r="D51" s="78">
        <v>0</v>
      </c>
      <c r="E51" s="80">
        <f>E50*17%</f>
        <v>0.81600000000000006</v>
      </c>
      <c r="F51" s="80">
        <f>F50*17%</f>
        <v>0.81600000000000006</v>
      </c>
      <c r="G51" s="89">
        <f>F51</f>
        <v>0.81600000000000006</v>
      </c>
      <c r="H51" s="60">
        <f t="shared" ref="H51" si="8">F51-E51-G51+D51+F51</f>
        <v>0</v>
      </c>
    </row>
    <row r="52" spans="1:26" s="85" customFormat="1" ht="20.25" customHeight="1" x14ac:dyDescent="0.25">
      <c r="A52" s="184" t="s">
        <v>161</v>
      </c>
      <c r="B52" s="196"/>
      <c r="C52" s="128" t="s">
        <v>128</v>
      </c>
      <c r="D52" s="79">
        <v>6.64</v>
      </c>
      <c r="E52" s="81">
        <v>12</v>
      </c>
      <c r="F52" s="81">
        <v>12</v>
      </c>
      <c r="G52" s="90">
        <f>G53</f>
        <v>2.04</v>
      </c>
      <c r="H52" s="60">
        <f t="shared" ref="H52:H55" si="9">F52-E52-G52+D52+F52</f>
        <v>16.600000000000001</v>
      </c>
      <c r="J52" s="122"/>
      <c r="K52" s="130"/>
      <c r="L52" s="122"/>
    </row>
    <row r="53" spans="1:26" s="85" customFormat="1" ht="15.75" customHeight="1" x14ac:dyDescent="0.25">
      <c r="A53" s="86" t="s">
        <v>56</v>
      </c>
      <c r="B53" s="87"/>
      <c r="C53" s="121"/>
      <c r="D53" s="78">
        <v>0</v>
      </c>
      <c r="E53" s="80">
        <f>E52*17%</f>
        <v>2.04</v>
      </c>
      <c r="F53" s="80">
        <f>F52*17%</f>
        <v>2.04</v>
      </c>
      <c r="G53" s="89">
        <f>F53</f>
        <v>2.04</v>
      </c>
      <c r="H53" s="60">
        <f t="shared" si="9"/>
        <v>0</v>
      </c>
      <c r="J53" s="122"/>
      <c r="K53" s="130"/>
    </row>
    <row r="54" spans="1:26" s="85" customFormat="1" ht="15.75" customHeight="1" x14ac:dyDescent="0.25">
      <c r="A54" s="184" t="s">
        <v>162</v>
      </c>
      <c r="B54" s="185"/>
      <c r="C54" s="128" t="s">
        <v>129</v>
      </c>
      <c r="D54" s="79">
        <v>0</v>
      </c>
      <c r="E54" s="81">
        <v>13.55</v>
      </c>
      <c r="F54" s="81">
        <v>13.55</v>
      </c>
      <c r="G54" s="90">
        <f>G55</f>
        <v>2.3035000000000001</v>
      </c>
      <c r="H54" s="60">
        <f t="shared" si="9"/>
        <v>11.246500000000001</v>
      </c>
      <c r="J54" s="122"/>
      <c r="K54" s="130"/>
    </row>
    <row r="55" spans="1:26" s="85" customFormat="1" ht="15.75" customHeight="1" x14ac:dyDescent="0.25">
      <c r="A55" s="86" t="s">
        <v>56</v>
      </c>
      <c r="B55" s="87"/>
      <c r="C55" s="121"/>
      <c r="D55" s="78">
        <v>0</v>
      </c>
      <c r="E55" s="80">
        <f>E54*17%</f>
        <v>2.3035000000000001</v>
      </c>
      <c r="F55" s="80">
        <f>F54*17%</f>
        <v>2.3035000000000001</v>
      </c>
      <c r="G55" s="89">
        <f>F55</f>
        <v>2.3035000000000001</v>
      </c>
      <c r="H55" s="60">
        <f t="shared" si="9"/>
        <v>0</v>
      </c>
      <c r="J55" s="122"/>
      <c r="K55" s="130"/>
    </row>
    <row r="56" spans="1:26" s="4" customFormat="1" ht="30.75" customHeight="1" x14ac:dyDescent="0.25">
      <c r="A56" s="184" t="s">
        <v>163</v>
      </c>
      <c r="B56" s="185"/>
      <c r="C56" s="134" t="s">
        <v>146</v>
      </c>
      <c r="D56" s="59">
        <v>8.9700000000000006</v>
      </c>
      <c r="E56" s="59">
        <v>0</v>
      </c>
      <c r="F56" s="59">
        <v>0</v>
      </c>
      <c r="G56" s="62">
        <v>0</v>
      </c>
      <c r="H56" s="60">
        <f>F56-E56-G56+D56+F56</f>
        <v>8.9700000000000006</v>
      </c>
      <c r="I56" s="127"/>
    </row>
    <row r="57" spans="1:26" s="85" customFormat="1" ht="15.75" customHeight="1" x14ac:dyDescent="0.25">
      <c r="A57" s="86" t="s">
        <v>68</v>
      </c>
      <c r="B57" s="87"/>
      <c r="C57" s="80"/>
      <c r="D57" s="78">
        <v>0</v>
      </c>
      <c r="E57" s="80">
        <f>E56*17%</f>
        <v>0</v>
      </c>
      <c r="F57" s="78">
        <v>0</v>
      </c>
      <c r="G57" s="77">
        <v>0</v>
      </c>
      <c r="H57" s="78">
        <v>0</v>
      </c>
    </row>
    <row r="58" spans="1:26" s="100" customFormat="1" x14ac:dyDescent="0.25">
      <c r="A58" s="186" t="s">
        <v>104</v>
      </c>
      <c r="B58" s="187"/>
      <c r="C58" s="96"/>
      <c r="D58" s="109"/>
      <c r="E58" s="96">
        <f>E42+E44+E46+E48+E50+E52+E54</f>
        <v>49.75</v>
      </c>
      <c r="F58" s="96">
        <f>F42+F44+F46+F48+F50+F52+F54</f>
        <v>51.19</v>
      </c>
      <c r="G58" s="96">
        <f>G42+G44+G46+G48+G50+G52+G54</f>
        <v>9.8975000000000009</v>
      </c>
      <c r="H58" s="95"/>
    </row>
    <row r="59" spans="1:26" s="100" customFormat="1" x14ac:dyDescent="0.25">
      <c r="A59" s="186" t="s">
        <v>105</v>
      </c>
      <c r="B59" s="187"/>
      <c r="C59" s="96"/>
      <c r="D59" s="109"/>
      <c r="E59" s="96">
        <f>E40+E58</f>
        <v>905.5100000000001</v>
      </c>
      <c r="F59" s="96">
        <f>F40+F58</f>
        <v>872.91000000000008</v>
      </c>
      <c r="G59" s="96">
        <f>G40+G58</f>
        <v>690.3995000000001</v>
      </c>
      <c r="H59" s="95"/>
    </row>
    <row r="60" spans="1:26" s="100" customFormat="1" ht="17.25" customHeight="1" x14ac:dyDescent="0.25">
      <c r="A60" s="186" t="s">
        <v>106</v>
      </c>
      <c r="B60" s="187"/>
      <c r="C60" s="96"/>
      <c r="D60" s="95">
        <f>D3</f>
        <v>-99.98</v>
      </c>
      <c r="E60" s="96"/>
      <c r="F60" s="96"/>
      <c r="G60" s="96"/>
      <c r="H60" s="112">
        <f>F59-E59+D60+F59-G59</f>
        <v>49.930499999999938</v>
      </c>
    </row>
    <row r="61" spans="1:26" s="100" customFormat="1" ht="21.75" customHeight="1" x14ac:dyDescent="0.25">
      <c r="A61" s="159" t="s">
        <v>141</v>
      </c>
      <c r="B61" s="159"/>
      <c r="C61" s="93"/>
      <c r="D61" s="93"/>
      <c r="E61" s="95"/>
      <c r="F61" s="96"/>
      <c r="G61" s="96"/>
      <c r="H61" s="97">
        <f>H62+H63</f>
        <v>49.930500000000166</v>
      </c>
      <c r="I61" s="99"/>
      <c r="J61" s="126"/>
      <c r="K61" s="126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s="100" customFormat="1" ht="17.25" customHeight="1" x14ac:dyDescent="0.25">
      <c r="A62" s="192" t="s">
        <v>107</v>
      </c>
      <c r="B62" s="193"/>
      <c r="C62" s="93"/>
      <c r="D62" s="93"/>
      <c r="E62" s="95"/>
      <c r="F62" s="96"/>
      <c r="G62" s="96"/>
      <c r="H62" s="97">
        <f>H31+H44+H46+H48+H50+H52+H56+H54</f>
        <v>428.46250000000009</v>
      </c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s="100" customFormat="1" ht="15" customHeight="1" x14ac:dyDescent="0.25">
      <c r="A63" s="194" t="s">
        <v>108</v>
      </c>
      <c r="B63" s="194"/>
      <c r="C63" s="141"/>
      <c r="D63" s="93"/>
      <c r="E63" s="95"/>
      <c r="F63" s="96"/>
      <c r="G63" s="96"/>
      <c r="H63" s="97">
        <f>H7+H32+H34+H42</f>
        <v>-378.53199999999993</v>
      </c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24" customHeight="1" x14ac:dyDescent="0.25">
      <c r="A64" s="20" t="s">
        <v>142</v>
      </c>
      <c r="D64" s="21"/>
      <c r="E64" s="21"/>
      <c r="F64" s="21"/>
      <c r="G64" s="21"/>
    </row>
    <row r="65" spans="1:8" ht="12" customHeight="1" x14ac:dyDescent="0.25">
      <c r="A65" s="170" t="s">
        <v>58</v>
      </c>
      <c r="B65" s="161"/>
      <c r="C65" s="161"/>
      <c r="D65" s="145"/>
      <c r="E65" s="7" t="s">
        <v>59</v>
      </c>
      <c r="F65" s="7" t="s">
        <v>60</v>
      </c>
      <c r="G65" s="7" t="s">
        <v>110</v>
      </c>
      <c r="H65" s="6" t="s">
        <v>125</v>
      </c>
    </row>
    <row r="66" spans="1:8" ht="25.5" customHeight="1" x14ac:dyDescent="0.25">
      <c r="A66" s="171" t="s">
        <v>127</v>
      </c>
      <c r="B66" s="172"/>
      <c r="C66" s="172"/>
      <c r="D66" s="173"/>
      <c r="E66" s="29">
        <v>43556</v>
      </c>
      <c r="F66" s="28" t="s">
        <v>109</v>
      </c>
      <c r="G66" s="30">
        <v>1.22</v>
      </c>
      <c r="H66" s="120" t="s">
        <v>126</v>
      </c>
    </row>
    <row r="67" spans="1:8" ht="15" customHeight="1" x14ac:dyDescent="0.25">
      <c r="A67" s="171" t="s">
        <v>152</v>
      </c>
      <c r="B67" s="172"/>
      <c r="C67" s="172"/>
      <c r="D67" s="173"/>
      <c r="E67" s="29">
        <v>43739</v>
      </c>
      <c r="F67" s="28" t="s">
        <v>153</v>
      </c>
      <c r="G67" s="30">
        <v>18</v>
      </c>
      <c r="H67" s="6" t="s">
        <v>147</v>
      </c>
    </row>
    <row r="68" spans="1:8" ht="27.75" customHeight="1" x14ac:dyDescent="0.25">
      <c r="A68" s="171" t="s">
        <v>148</v>
      </c>
      <c r="B68" s="172"/>
      <c r="C68" s="172"/>
      <c r="D68" s="173"/>
      <c r="E68" s="29">
        <v>43525</v>
      </c>
      <c r="F68" s="28" t="s">
        <v>149</v>
      </c>
      <c r="G68" s="30">
        <v>16.329999999999998</v>
      </c>
      <c r="H68" s="6" t="s">
        <v>150</v>
      </c>
    </row>
    <row r="69" spans="1:8" ht="15" customHeight="1" x14ac:dyDescent="0.25">
      <c r="A69" s="174" t="s">
        <v>165</v>
      </c>
      <c r="B69" s="175"/>
      <c r="C69" s="175"/>
      <c r="D69" s="176"/>
      <c r="E69" s="135">
        <v>43678</v>
      </c>
      <c r="F69" s="28" t="s">
        <v>153</v>
      </c>
      <c r="G69" s="136">
        <v>10</v>
      </c>
      <c r="H69" s="137" t="s">
        <v>151</v>
      </c>
    </row>
    <row r="70" spans="1:8" s="4" customFormat="1" x14ac:dyDescent="0.25">
      <c r="A70" s="167" t="s">
        <v>7</v>
      </c>
      <c r="B70" s="168"/>
      <c r="C70" s="168"/>
      <c r="D70" s="169"/>
      <c r="E70" s="69"/>
      <c r="F70" s="70"/>
      <c r="G70" s="71">
        <f>SUM(G66:G69)</f>
        <v>45.55</v>
      </c>
      <c r="H70" s="119"/>
    </row>
    <row r="71" spans="1:8" ht="17.25" customHeight="1" x14ac:dyDescent="0.25">
      <c r="A71" s="20" t="s">
        <v>48</v>
      </c>
      <c r="D71" s="21"/>
      <c r="E71" s="21"/>
      <c r="F71" s="21"/>
      <c r="G71" s="21"/>
    </row>
    <row r="72" spans="1:8" x14ac:dyDescent="0.25">
      <c r="A72" s="20" t="s">
        <v>49</v>
      </c>
      <c r="D72" s="21"/>
      <c r="E72" s="21"/>
      <c r="F72" s="21"/>
      <c r="G72" s="21"/>
    </row>
    <row r="73" spans="1:8" ht="24" customHeight="1" x14ac:dyDescent="0.25">
      <c r="A73" s="170" t="s">
        <v>62</v>
      </c>
      <c r="B73" s="161"/>
      <c r="C73" s="161"/>
      <c r="D73" s="161"/>
      <c r="E73" s="145"/>
      <c r="F73" s="32" t="s">
        <v>60</v>
      </c>
      <c r="G73" s="31" t="s">
        <v>61</v>
      </c>
    </row>
    <row r="74" spans="1:8" x14ac:dyDescent="0.25">
      <c r="A74" s="170" t="s">
        <v>71</v>
      </c>
      <c r="B74" s="161"/>
      <c r="C74" s="161"/>
      <c r="D74" s="161"/>
      <c r="E74" s="145"/>
      <c r="F74" s="28">
        <v>0</v>
      </c>
      <c r="G74" s="70">
        <v>0</v>
      </c>
    </row>
    <row r="75" spans="1:8" ht="28.5" customHeight="1" x14ac:dyDescent="0.25">
      <c r="A75" s="20" t="s">
        <v>98</v>
      </c>
      <c r="E75" s="33"/>
      <c r="F75" s="66"/>
      <c r="G75" s="33"/>
    </row>
    <row r="76" spans="1:8" x14ac:dyDescent="0.25">
      <c r="A76" s="20" t="s">
        <v>143</v>
      </c>
      <c r="B76" s="67"/>
      <c r="C76" s="68"/>
      <c r="D76" s="20"/>
      <c r="E76" s="33"/>
      <c r="F76" s="66"/>
      <c r="G76" s="33"/>
    </row>
    <row r="77" spans="1:8" ht="77.25" customHeight="1" x14ac:dyDescent="0.25">
      <c r="A77" s="177" t="s">
        <v>154</v>
      </c>
      <c r="B77" s="177"/>
      <c r="C77" s="177"/>
      <c r="D77" s="177"/>
      <c r="E77" s="177"/>
      <c r="F77" s="177"/>
      <c r="G77" s="177"/>
    </row>
    <row r="78" spans="1:8" ht="15.75" customHeight="1" x14ac:dyDescent="0.25"/>
    <row r="79" spans="1:8" x14ac:dyDescent="0.25">
      <c r="A79" s="4" t="s">
        <v>72</v>
      </c>
      <c r="B79" s="43"/>
      <c r="C79" s="44"/>
      <c r="D79" s="4"/>
      <c r="E79" s="4" t="s">
        <v>144</v>
      </c>
      <c r="F79" s="4"/>
    </row>
    <row r="80" spans="1:8" x14ac:dyDescent="0.25">
      <c r="A80" s="4" t="s">
        <v>73</v>
      </c>
      <c r="B80" s="43"/>
      <c r="C80" s="44"/>
      <c r="D80" s="4"/>
      <c r="E80" s="4"/>
      <c r="F80" s="4"/>
    </row>
    <row r="81" spans="1:6" x14ac:dyDescent="0.25">
      <c r="A81" s="4" t="s">
        <v>97</v>
      </c>
      <c r="B81" s="43"/>
      <c r="C81" s="44"/>
      <c r="D81" s="4"/>
      <c r="E81" s="4"/>
      <c r="F81" s="4"/>
    </row>
    <row r="82" spans="1:6" x14ac:dyDescent="0.25">
      <c r="A82" s="4"/>
      <c r="B82" s="43"/>
      <c r="C82" s="44"/>
      <c r="D82" s="4"/>
      <c r="E82" s="4"/>
      <c r="F82" s="4"/>
    </row>
    <row r="83" spans="1:6" ht="12.75" customHeight="1" x14ac:dyDescent="0.25">
      <c r="A83" s="4"/>
      <c r="B83" s="43"/>
      <c r="C83" s="44"/>
      <c r="D83" s="4"/>
      <c r="E83" s="4"/>
      <c r="F83" s="4"/>
    </row>
    <row r="84" spans="1:6" x14ac:dyDescent="0.25">
      <c r="A84" s="138" t="s">
        <v>164</v>
      </c>
      <c r="B84" s="139"/>
      <c r="C84" s="140"/>
    </row>
    <row r="85" spans="1:6" x14ac:dyDescent="0.25">
      <c r="A85" s="138" t="s">
        <v>74</v>
      </c>
      <c r="B85" s="139"/>
      <c r="C85" s="140" t="s">
        <v>24</v>
      </c>
    </row>
    <row r="86" spans="1:6" x14ac:dyDescent="0.25">
      <c r="A86" s="138" t="s">
        <v>77</v>
      </c>
      <c r="B86" s="139"/>
      <c r="C86" s="140" t="s">
        <v>145</v>
      </c>
    </row>
    <row r="87" spans="1:6" x14ac:dyDescent="0.25">
      <c r="A87" s="138" t="s">
        <v>75</v>
      </c>
      <c r="B87" s="139"/>
      <c r="C87" s="140" t="s">
        <v>76</v>
      </c>
    </row>
  </sheetData>
  <mergeCells count="51">
    <mergeCell ref="A62:B62"/>
    <mergeCell ref="A63:B63"/>
    <mergeCell ref="A58:B58"/>
    <mergeCell ref="A59:B59"/>
    <mergeCell ref="A42:B42"/>
    <mergeCell ref="A48:B48"/>
    <mergeCell ref="A50:B50"/>
    <mergeCell ref="A52:B52"/>
    <mergeCell ref="A56:B56"/>
    <mergeCell ref="A54:B54"/>
    <mergeCell ref="A34:B34"/>
    <mergeCell ref="A36:B36"/>
    <mergeCell ref="A37:B37"/>
    <mergeCell ref="A38:B38"/>
    <mergeCell ref="A39:B39"/>
    <mergeCell ref="A77:G77"/>
    <mergeCell ref="A19:B19"/>
    <mergeCell ref="A7:B7"/>
    <mergeCell ref="A4:B4"/>
    <mergeCell ref="A5:B5"/>
    <mergeCell ref="A25:B25"/>
    <mergeCell ref="A26:B26"/>
    <mergeCell ref="A6:B6"/>
    <mergeCell ref="A28:B28"/>
    <mergeCell ref="A30:B30"/>
    <mergeCell ref="A43:B43"/>
    <mergeCell ref="A44:B44"/>
    <mergeCell ref="A46:B46"/>
    <mergeCell ref="A60:B60"/>
    <mergeCell ref="A61:B61"/>
    <mergeCell ref="A32:B32"/>
    <mergeCell ref="A70:D70"/>
    <mergeCell ref="A73:E73"/>
    <mergeCell ref="A74:E74"/>
    <mergeCell ref="A65:D65"/>
    <mergeCell ref="A66:D66"/>
    <mergeCell ref="A69:D69"/>
    <mergeCell ref="A67:D67"/>
    <mergeCell ref="A68:D68"/>
    <mergeCell ref="A29:B29"/>
    <mergeCell ref="A33:B33"/>
    <mergeCell ref="A3:B3"/>
    <mergeCell ref="A9:B9"/>
    <mergeCell ref="A10:H10"/>
    <mergeCell ref="A11:B11"/>
    <mergeCell ref="A22:B22"/>
    <mergeCell ref="A13:B13"/>
    <mergeCell ref="A14:B14"/>
    <mergeCell ref="A16:B16"/>
    <mergeCell ref="A17:B17"/>
    <mergeCell ref="A20:B20"/>
  </mergeCells>
  <pageMargins left="0.7" right="0.7" top="0.75" bottom="0.75" header="0.3" footer="0.3"/>
  <pageSetup paperSize="9" orientation="portrait" verticalDpi="0" r:id="rId1"/>
  <ignoredErrors>
    <ignoredError sqref="G4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2020-03-17T21:47:20Z</cp:lastPrinted>
  <dcterms:created xsi:type="dcterms:W3CDTF">2013-02-18T04:38:06Z</dcterms:created>
  <dcterms:modified xsi:type="dcterms:W3CDTF">2020-03-19T05:13:11Z</dcterms:modified>
</cp:coreProperties>
</file>