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23" i="8"/>
  <c r="F7"/>
  <c r="E23"/>
  <c r="E7"/>
  <c r="H7"/>
  <c r="F31"/>
  <c r="F33"/>
  <c r="E31"/>
  <c r="E33"/>
  <c r="G33"/>
  <c r="H33"/>
  <c r="H36"/>
  <c r="H37"/>
  <c r="H38"/>
  <c r="H39"/>
  <c r="H34"/>
  <c r="H42"/>
  <c r="H56"/>
  <c r="G7"/>
  <c r="G31"/>
  <c r="G34"/>
  <c r="G40"/>
  <c r="F34"/>
  <c r="F40"/>
  <c r="E34"/>
  <c r="E40"/>
  <c r="G64"/>
  <c r="E47"/>
  <c r="F48"/>
  <c r="G48"/>
  <c r="G47"/>
  <c r="H47"/>
  <c r="F46"/>
  <c r="G46"/>
  <c r="G44"/>
  <c r="H44"/>
  <c r="E32"/>
  <c r="F32"/>
  <c r="H32"/>
  <c r="H49"/>
  <c r="H55"/>
  <c r="H54"/>
  <c r="D3"/>
  <c r="E48"/>
  <c r="H48"/>
  <c r="F45"/>
  <c r="G42"/>
  <c r="G51"/>
  <c r="G52"/>
  <c r="E51"/>
  <c r="E52"/>
  <c r="F51"/>
  <c r="F52"/>
  <c r="D53"/>
  <c r="H53"/>
  <c r="H31"/>
  <c r="E46"/>
  <c r="E45"/>
  <c r="H46"/>
  <c r="H45"/>
  <c r="F9"/>
  <c r="E9"/>
  <c r="D9"/>
  <c r="H9"/>
  <c r="G9"/>
  <c r="C9"/>
  <c r="F8"/>
  <c r="E8"/>
  <c r="D8"/>
  <c r="H8"/>
  <c r="G8"/>
  <c r="C8"/>
  <c r="D29"/>
  <c r="D28"/>
  <c r="H23"/>
  <c r="E50"/>
  <c r="D19"/>
  <c r="D18"/>
  <c r="G23"/>
  <c r="G20"/>
  <c r="G17"/>
  <c r="G14"/>
  <c r="G11"/>
  <c r="C33"/>
  <c r="C32"/>
  <c r="C25"/>
  <c r="C24"/>
  <c r="C22"/>
  <c r="C21"/>
  <c r="C19"/>
  <c r="C18"/>
  <c r="C16"/>
  <c r="C15"/>
  <c r="E29"/>
  <c r="F29"/>
  <c r="H29"/>
  <c r="E28"/>
  <c r="F28"/>
  <c r="H28"/>
  <c r="H27"/>
  <c r="H26"/>
  <c r="F25"/>
  <c r="E25"/>
  <c r="D25"/>
  <c r="H25"/>
  <c r="F24"/>
  <c r="E24"/>
  <c r="D24"/>
  <c r="H24"/>
  <c r="F22"/>
  <c r="E22"/>
  <c r="D22"/>
  <c r="H22"/>
  <c r="F21"/>
  <c r="E21"/>
  <c r="D21"/>
  <c r="H21"/>
  <c r="H20"/>
  <c r="F19"/>
  <c r="E19"/>
  <c r="H19"/>
  <c r="F18"/>
  <c r="E18"/>
  <c r="H18"/>
  <c r="H17"/>
  <c r="E16"/>
  <c r="F16"/>
  <c r="D16"/>
  <c r="H16"/>
  <c r="E15"/>
  <c r="F15"/>
  <c r="D15"/>
  <c r="H15"/>
  <c r="H14"/>
  <c r="F13"/>
  <c r="E13"/>
  <c r="D13"/>
  <c r="H13"/>
  <c r="F12"/>
  <c r="E12"/>
  <c r="D12"/>
  <c r="H12"/>
  <c r="H11"/>
  <c r="G29"/>
  <c r="G28"/>
  <c r="G25"/>
  <c r="G24"/>
  <c r="G22"/>
  <c r="G21"/>
  <c r="G19"/>
  <c r="G18"/>
  <c r="G16"/>
  <c r="G15"/>
  <c r="G13"/>
  <c r="G12"/>
  <c r="C29"/>
  <c r="C28"/>
  <c r="C13"/>
  <c r="C12"/>
</calcChain>
</file>

<file path=xl/comments1.xml><?xml version="1.0" encoding="utf-8"?>
<comments xmlns="http://schemas.openxmlformats.org/spreadsheetml/2006/main">
  <authors>
    <author>Finans</author>
  </authors>
  <commentList>
    <comment ref="D44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Сафронов Соглашение от 01.11.12г</t>
        </r>
      </text>
    </comment>
    <comment ref="C49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Договор расторгнут с 01.01.15г</t>
        </r>
      </text>
    </comment>
  </commentList>
</comments>
</file>

<file path=xl/sharedStrings.xml><?xml version="1.0" encoding="utf-8"?>
<sst xmlns="http://schemas.openxmlformats.org/spreadsheetml/2006/main" count="194" uniqueCount="167">
  <si>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</si>
  <si>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</si>
  <si>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</si>
  <si>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</si>
  <si>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</si>
  <si>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</si>
  <si>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</si>
  <si>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</si>
  <si>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</si>
  <si>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</si>
  <si>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</si>
  <si>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</si>
  <si>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</si>
  <si>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</si>
  <si>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</si>
  <si>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</si>
  <si>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</si>
  <si>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</si>
  <si>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</si>
  <si>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</si>
  <si>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</si>
  <si>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</si>
  <si>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</si>
  <si>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</si>
  <si>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</si>
  <si>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</si>
  <si>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</si>
  <si>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</si>
  <si>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</si>
  <si>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</si>
  <si>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</si>
  <si>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</si>
  <si>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</si>
  <si>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</si>
  <si>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</si>
  <si>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</si>
  <si>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</si>
  <si>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</si>
  <si>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</si>
  <si>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</si>
  <si>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</si>
  <si>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</si>
  <si>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>Часть 2.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</si>
  <si>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</si>
  <si>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</si>
  <si>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</si>
  <si>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</si>
  <si>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</si>
  <si>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</si>
  <si>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</si>
  <si>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</si>
  <si>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</si>
  <si>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</si>
  <si>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</si>
  <si>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</si>
  <si>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</si>
  <si>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</si>
  <si>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</si>
  <si>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</si>
  <si>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</si>
  <si>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</si>
  <si>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</si>
  <si>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</si>
  <si>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</si>
  <si>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</si>
  <si>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</si>
  <si>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</si>
  <si>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</si>
  <si>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</si>
  <si>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</si>
  <si>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</si>
  <si>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</si>
  <si>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</si>
  <si>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</si>
  <si>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</si>
  <si>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</si>
  <si>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</si>
  <si>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</si>
  <si>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</si>
  <si>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</si>
  <si>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</si>
  <si>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</si>
  <si>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</si>
  <si>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</si>
  <si>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</si>
  <si>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</si>
  <si>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</si>
  <si>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</si>
  <si>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</si>
  <si>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</si>
  <si>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</si>
  <si>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2-260-343</t>
  </si>
  <si>
    <t>Пологая,69</t>
  </si>
  <si>
    <t>83,5 м2</t>
  </si>
  <si>
    <t>01.02.2008г.</t>
  </si>
  <si>
    <t>3.Капитальный ремонт</t>
  </si>
  <si>
    <t>4. Текущий ремонт коммуникаций, проходящих через нежилые помещения</t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</si>
  <si>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</si>
  <si>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</si>
  <si>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</si>
  <si>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</si>
  <si>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</si>
  <si>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</si>
  <si>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</si>
  <si>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</si>
  <si>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</si>
  <si>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</si>
  <si>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</si>
  <si>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</si>
  <si>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</si>
  <si>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</si>
  <si>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</si>
  <si>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</si>
  <si>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69 по ул. Пологая</t>
  </si>
  <si>
    <t>ООО " Ярд"</t>
  </si>
  <si>
    <t>апрель</t>
  </si>
  <si>
    <t>3. Случаи привлечения к административной ответственности:</t>
  </si>
  <si>
    <t>Ленинского района"</t>
  </si>
  <si>
    <t>Часть 4</t>
  </si>
  <si>
    <t>ООО "Комфорт"</t>
  </si>
  <si>
    <t>ул. Тунгусская, 8</t>
  </si>
  <si>
    <t>2 294,70 м2</t>
  </si>
  <si>
    <t>Колличество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</si>
  <si>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</si>
  <si>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</si>
  <si>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</si>
  <si>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</si>
  <si>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обязательное страхование лифтов, исполн.ОСАО Ресо-Гарантия</t>
  </si>
  <si>
    <t>6. Реклама в лифтах, исполн. ООО Правильный формат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</si>
  <si>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</si>
  <si>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</si>
  <si>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</si>
  <si>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</si>
  <si>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в т.ч.на текущий ремонт дома</t>
  </si>
  <si>
    <t>ООО " Восток Мегаполис "</t>
  </si>
  <si>
    <t>288,1 м2</t>
  </si>
  <si>
    <t>1 шт.</t>
  </si>
  <si>
    <t>2 шт.</t>
  </si>
  <si>
    <t>сум, тыс.руб.</t>
  </si>
  <si>
    <t>5. Коммуникации в доме, исполн. ООО Ростелеком; ООО Октопус Нет, Козицкий.</t>
  </si>
  <si>
    <t>400 р.в мес по всем</t>
  </si>
  <si>
    <t>150 руб.в мес место-расторгнут</t>
  </si>
  <si>
    <t xml:space="preserve">                       Отчет ООО "Управляющей компании Ленинского района"  за 2017 г.</t>
  </si>
  <si>
    <t>1.Отчет о начислениях и фактических поступлениях средств по статьям затрат за 2017 г.(тыс.р.)</t>
  </si>
  <si>
    <t>переходящие остатки д/ср-в на начало 01.01. 2017г.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</si>
  <si>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</si>
  <si>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</si>
  <si>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</si>
  <si>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</si>
  <si>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</si>
  <si>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</si>
  <si>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</si>
  <si>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</si>
  <si>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</si>
  <si>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Замена ковша мусоропровода</t>
  </si>
  <si>
    <t>декабрь</t>
  </si>
  <si>
    <t>Замена задвижек в Тузле</t>
  </si>
  <si>
    <t>октябрь</t>
  </si>
  <si>
    <t>Предложение Управляющей компании: ремонт фасада. Собственникам необходимо предоставить протокол общего собрания о согласии проведения указанных работ, либо принять собственное решение и предоставить протокол  в Управляющую компанию для формирования плана текущего ремонта  по дому № 69 по ул. Пологая.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</si>
  <si>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</si>
  <si>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</si>
  <si>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</si>
  <si>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</si>
  <si>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</si>
  <si>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</si>
  <si>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</si>
  <si>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 xml:space="preserve">ИСХ     355  / 02         от   "   20    "  февраля      2018г.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</si>
</sst>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0" fillId="0" borderId="0" xfId="0" applyNumberFormat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2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9" fillId="0" borderId="8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10" xfId="0" applyFont="1" applyBorder="1" applyAlignment="1"/>
    <xf numFmtId="0" fontId="4" fillId="0" borderId="0" xfId="0" applyFont="1" applyBorder="1"/>
    <xf numFmtId="164" fontId="3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wrapText="1"/>
    </xf>
    <xf numFmtId="0" fontId="10" fillId="0" borderId="8" xfId="1" applyFont="1" applyFill="1" applyBorder="1" applyAlignment="1">
      <alignment horizontal="left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164" fontId="6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6" fillId="0" borderId="0" xfId="0" applyFont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  <xf numFmtId="0" fontId="6" fillId="0" borderId="2" xfId="0" applyFont="1" applyBorder="1" applyAlignment="1"/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0" fillId="0" borderId="8" xfId="0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0" fillId="0" borderId="0" xfId="0" applyFo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workbookViewId="0">
      <selection activeCell="E14" sqref="E1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142</v>
      </c>
      <c r="C1" s="1"/>
    </row>
    <row r="2" spans="1:4" ht="15" customHeight="1">
      <c r="A2" s="2" t="s">
        <v>54</v>
      </c>
      <c r="C2" s="4"/>
    </row>
    <row r="3" spans="1:4" ht="15.75">
      <c r="B3" s="4" t="s">
        <v>10</v>
      </c>
      <c r="C3" s="23" t="s">
        <v>113</v>
      </c>
    </row>
    <row r="4" spans="1:4" s="191" customFormat="1" ht="14.25" customHeight="1">
      <c r="A4" s="21" t="s">
        <v>166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55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52</v>
      </c>
      <c r="D8" s="9"/>
    </row>
    <row r="9" spans="1:4" s="3" customFormat="1" ht="12" customHeight="1">
      <c r="A9" s="12" t="s">
        <v>1</v>
      </c>
      <c r="B9" s="13" t="s">
        <v>11</v>
      </c>
      <c r="C9" s="134" t="s">
        <v>12</v>
      </c>
      <c r="D9" s="135"/>
    </row>
    <row r="10" spans="1:4" s="3" customFormat="1" ht="24" customHeight="1">
      <c r="A10" s="12" t="s">
        <v>2</v>
      </c>
      <c r="B10" s="14" t="s">
        <v>13</v>
      </c>
      <c r="C10" s="136" t="s">
        <v>73</v>
      </c>
      <c r="D10" s="130"/>
    </row>
    <row r="11" spans="1:4" s="3" customFormat="1" ht="15" customHeight="1">
      <c r="A11" s="12" t="s">
        <v>3</v>
      </c>
      <c r="B11" s="13" t="s">
        <v>14</v>
      </c>
      <c r="C11" s="134" t="s">
        <v>15</v>
      </c>
      <c r="D11" s="135"/>
    </row>
    <row r="12" spans="1:4" s="3" customFormat="1" ht="15.75" customHeight="1">
      <c r="A12" s="137">
        <v>5</v>
      </c>
      <c r="B12" s="137" t="s">
        <v>98</v>
      </c>
      <c r="C12" s="52" t="s">
        <v>99</v>
      </c>
      <c r="D12" s="53" t="s">
        <v>100</v>
      </c>
    </row>
    <row r="13" spans="1:4" s="3" customFormat="1" ht="14.25" customHeight="1">
      <c r="A13" s="137"/>
      <c r="B13" s="137"/>
      <c r="C13" s="52" t="s">
        <v>101</v>
      </c>
      <c r="D13" s="53" t="s">
        <v>102</v>
      </c>
    </row>
    <row r="14" spans="1:4" s="3" customFormat="1">
      <c r="A14" s="137"/>
      <c r="B14" s="137"/>
      <c r="C14" s="52" t="s">
        <v>103</v>
      </c>
      <c r="D14" s="53" t="s">
        <v>104</v>
      </c>
    </row>
    <row r="15" spans="1:4" s="3" customFormat="1" ht="16.5" customHeight="1">
      <c r="A15" s="137"/>
      <c r="B15" s="137"/>
      <c r="C15" s="52" t="s">
        <v>105</v>
      </c>
      <c r="D15" s="53" t="s">
        <v>106</v>
      </c>
    </row>
    <row r="16" spans="1:4" s="3" customFormat="1" ht="16.5" customHeight="1">
      <c r="A16" s="137"/>
      <c r="B16" s="137"/>
      <c r="C16" s="52" t="s">
        <v>107</v>
      </c>
      <c r="D16" s="53" t="s">
        <v>108</v>
      </c>
    </row>
    <row r="17" spans="1:4" s="5" customFormat="1" ht="15.75" customHeight="1">
      <c r="A17" s="137"/>
      <c r="B17" s="137"/>
      <c r="C17" s="52" t="s">
        <v>109</v>
      </c>
      <c r="D17" s="53" t="s">
        <v>110</v>
      </c>
    </row>
    <row r="18" spans="1:4" s="5" customFormat="1" ht="15.75" customHeight="1">
      <c r="A18" s="137"/>
      <c r="B18" s="137"/>
      <c r="C18" s="54" t="s">
        <v>111</v>
      </c>
      <c r="D18" s="53" t="s">
        <v>112</v>
      </c>
    </row>
    <row r="19" spans="1:4" ht="21.75" customHeight="1">
      <c r="A19" s="12" t="s">
        <v>4</v>
      </c>
      <c r="B19" s="13" t="s">
        <v>16</v>
      </c>
      <c r="C19" s="138" t="s">
        <v>90</v>
      </c>
      <c r="D19" s="139"/>
    </row>
    <row r="20" spans="1:4" s="5" customFormat="1" ht="18" customHeight="1">
      <c r="A20" s="12" t="s">
        <v>5</v>
      </c>
      <c r="B20" s="13" t="s">
        <v>17</v>
      </c>
      <c r="C20" s="140" t="s">
        <v>60</v>
      </c>
      <c r="D20" s="141"/>
    </row>
    <row r="21" spans="1:4" s="5" customFormat="1" ht="15" customHeight="1">
      <c r="A21" s="12" t="s">
        <v>6</v>
      </c>
      <c r="B21" s="13" t="s">
        <v>18</v>
      </c>
      <c r="C21" s="136" t="s">
        <v>19</v>
      </c>
      <c r="D21" s="142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98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1" t="s">
        <v>23</v>
      </c>
    </row>
    <row r="26" spans="1:4" ht="13.5" customHeight="1">
      <c r="A26" s="131" t="s">
        <v>26</v>
      </c>
      <c r="B26" s="132"/>
      <c r="C26" s="132"/>
      <c r="D26" s="133"/>
    </row>
    <row r="27" spans="1:4" ht="12" customHeight="1">
      <c r="A27" s="48"/>
      <c r="B27" s="49"/>
      <c r="C27" s="49"/>
      <c r="D27" s="50"/>
    </row>
    <row r="28" spans="1:4">
      <c r="A28" s="7">
        <v>1</v>
      </c>
      <c r="B28" s="6" t="s">
        <v>114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119</v>
      </c>
      <c r="C30" s="6" t="s">
        <v>24</v>
      </c>
      <c r="D30" s="6" t="s">
        <v>91</v>
      </c>
    </row>
    <row r="31" spans="1:4">
      <c r="A31" s="19" t="s">
        <v>43</v>
      </c>
      <c r="B31" s="18"/>
      <c r="C31" s="18"/>
      <c r="D31" s="18"/>
    </row>
    <row r="32" spans="1:4">
      <c r="A32" s="19" t="s">
        <v>44</v>
      </c>
      <c r="B32" s="18"/>
      <c r="C32" s="18"/>
      <c r="D32" s="18"/>
    </row>
    <row r="33" spans="1:4">
      <c r="A33" s="7">
        <v>1</v>
      </c>
      <c r="B33" s="6" t="s">
        <v>134</v>
      </c>
      <c r="C33" s="6" t="s">
        <v>120</v>
      </c>
      <c r="D33" s="6" t="s">
        <v>28</v>
      </c>
    </row>
    <row r="34" spans="1:4">
      <c r="A34" s="19" t="s">
        <v>29</v>
      </c>
      <c r="B34" s="18"/>
      <c r="C34" s="18"/>
      <c r="D34" s="18"/>
    </row>
    <row r="35" spans="1:4">
      <c r="A35" s="7">
        <v>1</v>
      </c>
      <c r="B35" s="6" t="s">
        <v>30</v>
      </c>
      <c r="C35" s="6" t="s">
        <v>24</v>
      </c>
      <c r="D35" s="6" t="s">
        <v>31</v>
      </c>
    </row>
    <row r="36" spans="1:4" ht="15" customHeight="1">
      <c r="A36" s="19" t="s">
        <v>32</v>
      </c>
      <c r="B36" s="18"/>
      <c r="C36" s="18"/>
      <c r="D36" s="18"/>
    </row>
    <row r="37" spans="1:4">
      <c r="A37" s="7">
        <v>1</v>
      </c>
      <c r="B37" s="6" t="s">
        <v>33</v>
      </c>
      <c r="C37" s="6" t="s">
        <v>24</v>
      </c>
      <c r="D37" s="6" t="s">
        <v>25</v>
      </c>
    </row>
    <row r="38" spans="1:4" ht="9" customHeight="1">
      <c r="A38" s="27"/>
      <c r="B38" s="11"/>
      <c r="C38" s="11"/>
      <c r="D38" s="11"/>
    </row>
    <row r="39" spans="1:4">
      <c r="A39" s="4" t="s">
        <v>53</v>
      </c>
      <c r="B39" s="18"/>
      <c r="C39" s="18"/>
      <c r="D39" s="18"/>
    </row>
    <row r="40" spans="1:4" ht="15" customHeight="1">
      <c r="A40" s="7">
        <v>1</v>
      </c>
      <c r="B40" s="6" t="s">
        <v>34</v>
      </c>
      <c r="C40" s="129">
        <v>1971</v>
      </c>
      <c r="D40" s="128"/>
    </row>
    <row r="41" spans="1:4">
      <c r="A41" s="7">
        <v>2</v>
      </c>
      <c r="B41" s="6" t="s">
        <v>36</v>
      </c>
      <c r="C41" s="129">
        <v>12</v>
      </c>
      <c r="D41" s="128"/>
    </row>
    <row r="42" spans="1:4">
      <c r="A42" s="7">
        <v>3</v>
      </c>
      <c r="B42" s="6" t="s">
        <v>37</v>
      </c>
      <c r="C42" s="129">
        <v>1</v>
      </c>
      <c r="D42" s="128"/>
    </row>
    <row r="43" spans="1:4" ht="15" customHeight="1">
      <c r="A43" s="7">
        <v>4</v>
      </c>
      <c r="B43" s="6" t="s">
        <v>35</v>
      </c>
      <c r="C43" s="129">
        <v>2</v>
      </c>
      <c r="D43" s="128"/>
    </row>
    <row r="44" spans="1:4">
      <c r="A44" s="7">
        <v>5</v>
      </c>
      <c r="B44" s="6" t="s">
        <v>38</v>
      </c>
      <c r="C44" s="129">
        <v>1</v>
      </c>
      <c r="D44" s="128"/>
    </row>
    <row r="45" spans="1:4">
      <c r="A45" s="7">
        <v>6</v>
      </c>
      <c r="B45" s="6" t="s">
        <v>39</v>
      </c>
      <c r="C45" s="129" t="s">
        <v>121</v>
      </c>
      <c r="D45" s="128"/>
    </row>
    <row r="46" spans="1:4" ht="15" customHeight="1">
      <c r="A46" s="7">
        <v>7</v>
      </c>
      <c r="B46" s="6" t="s">
        <v>40</v>
      </c>
      <c r="C46" s="129" t="s">
        <v>93</v>
      </c>
      <c r="D46" s="128"/>
    </row>
    <row r="47" spans="1:4">
      <c r="A47" s="7">
        <v>8</v>
      </c>
      <c r="B47" s="6" t="s">
        <v>41</v>
      </c>
      <c r="C47" s="129" t="s">
        <v>135</v>
      </c>
      <c r="D47" s="128"/>
    </row>
    <row r="48" spans="1:4">
      <c r="A48" s="7">
        <v>9</v>
      </c>
      <c r="B48" s="6" t="s">
        <v>122</v>
      </c>
      <c r="C48" s="129">
        <v>72</v>
      </c>
      <c r="D48" s="130"/>
    </row>
    <row r="49" spans="1:4">
      <c r="A49" s="7">
        <v>10</v>
      </c>
      <c r="B49" s="6" t="s">
        <v>72</v>
      </c>
      <c r="C49" s="127" t="s">
        <v>94</v>
      </c>
      <c r="D49" s="128"/>
    </row>
    <row r="50" spans="1:4">
      <c r="A50" s="4"/>
    </row>
    <row r="51" spans="1:4">
      <c r="A51" s="4"/>
    </row>
    <row r="53" spans="1:4">
      <c r="A53" s="55"/>
      <c r="B53" s="55"/>
      <c r="C53" s="56"/>
      <c r="D53" s="57"/>
    </row>
    <row r="54" spans="1:4">
      <c r="A54" s="55"/>
      <c r="B54" s="55"/>
      <c r="C54" s="56"/>
      <c r="D54" s="57"/>
    </row>
    <row r="55" spans="1:4">
      <c r="A55" s="55"/>
      <c r="B55" s="55"/>
      <c r="C55" s="56"/>
      <c r="D55" s="57"/>
    </row>
    <row r="56" spans="1:4">
      <c r="A56" s="55"/>
      <c r="B56" s="55"/>
      <c r="C56" s="56"/>
      <c r="D56" s="57"/>
    </row>
    <row r="57" spans="1:4">
      <c r="A57" s="55"/>
      <c r="B57" s="55"/>
      <c r="C57" s="58"/>
      <c r="D57" s="57"/>
    </row>
    <row r="58" spans="1:4">
      <c r="A58" s="55"/>
      <c r="B58" s="55"/>
      <c r="C58" s="59"/>
      <c r="D58" s="57"/>
    </row>
  </sheetData>
  <mergeCells count="19"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"/>
  <sheetViews>
    <sheetView tabSelected="1" topLeftCell="A22" workbookViewId="0">
      <selection activeCell="L28" sqref="L28"/>
    </sheetView>
  </sheetViews>
  <sheetFormatPr defaultRowHeight="15"/>
  <cols>
    <col min="1" max="1" width="15.85546875" customWidth="1"/>
    <col min="2" max="2" width="10.140625" style="28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0.7109375" customWidth="1"/>
  </cols>
  <sheetData>
    <row r="1" spans="1:26" ht="13.5" customHeight="1">
      <c r="A1" s="4" t="s">
        <v>42</v>
      </c>
      <c r="B1"/>
      <c r="C1" s="38"/>
      <c r="D1" s="34"/>
      <c r="G1" s="66"/>
    </row>
    <row r="2" spans="1:26" s="22" customFormat="1" ht="13.5" customHeight="1">
      <c r="A2" s="20" t="s">
        <v>143</v>
      </c>
      <c r="C2" s="121"/>
      <c r="D2" s="67"/>
    </row>
    <row r="3" spans="1:26" s="106" customFormat="1" ht="26.25" customHeight="1">
      <c r="A3" s="145" t="s">
        <v>144</v>
      </c>
      <c r="B3" s="145"/>
      <c r="C3" s="99"/>
      <c r="D3" s="100">
        <f>D4+D5+0.02</f>
        <v>28.52</v>
      </c>
      <c r="E3" s="101"/>
      <c r="F3" s="102"/>
      <c r="G3" s="102"/>
      <c r="H3" s="103"/>
      <c r="I3" s="104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6" s="106" customFormat="1" ht="15.75" customHeight="1">
      <c r="A4" s="145" t="s">
        <v>131</v>
      </c>
      <c r="B4" s="146"/>
      <c r="C4" s="99"/>
      <c r="D4" s="100">
        <v>307.49</v>
      </c>
      <c r="E4" s="101"/>
      <c r="F4" s="102"/>
      <c r="G4" s="102"/>
      <c r="H4" s="107"/>
      <c r="I4" s="104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1:26" s="106" customFormat="1" ht="18" customHeight="1">
      <c r="A5" s="145" t="s">
        <v>132</v>
      </c>
      <c r="B5" s="146"/>
      <c r="C5" s="99"/>
      <c r="D5" s="100">
        <v>-278.99</v>
      </c>
      <c r="E5" s="101"/>
      <c r="F5" s="102"/>
      <c r="G5" s="102"/>
      <c r="H5" s="103"/>
      <c r="I5" s="104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pans="1:26" ht="36.75" customHeight="1">
      <c r="A6" s="143" t="s">
        <v>159</v>
      </c>
      <c r="B6" s="144"/>
      <c r="C6" s="123" t="s">
        <v>160</v>
      </c>
      <c r="D6" s="124" t="s">
        <v>161</v>
      </c>
      <c r="E6" s="124" t="s">
        <v>162</v>
      </c>
      <c r="F6" s="124" t="s">
        <v>163</v>
      </c>
      <c r="G6" s="125" t="s">
        <v>164</v>
      </c>
      <c r="H6" s="124" t="s">
        <v>165</v>
      </c>
      <c r="I6" s="126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s="4" customFormat="1" ht="17.25" customHeight="1">
      <c r="A7" s="143" t="s">
        <v>66</v>
      </c>
      <c r="B7" s="144"/>
      <c r="C7" s="77">
        <v>15.12</v>
      </c>
      <c r="D7" s="77">
        <v>-257.19</v>
      </c>
      <c r="E7" s="77">
        <f>E11+E14+E17+E20+E23+E26</f>
        <v>546.11</v>
      </c>
      <c r="F7" s="77">
        <f>F11+F14+F17+F20+F23+F26</f>
        <v>530.34</v>
      </c>
      <c r="G7" s="77">
        <f>F7</f>
        <v>530.34</v>
      </c>
      <c r="H7" s="62">
        <f>F7-E7+D7</f>
        <v>-272.95999999999998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spans="1:26">
      <c r="A8" s="35" t="s">
        <v>67</v>
      </c>
      <c r="B8" s="36"/>
      <c r="C8" s="47">
        <f>C7-C9</f>
        <v>13.607999999999999</v>
      </c>
      <c r="D8" s="47">
        <f>D7-D9</f>
        <v>-231.471</v>
      </c>
      <c r="E8" s="47">
        <f>E7-E9</f>
        <v>491.49900000000002</v>
      </c>
      <c r="F8" s="47">
        <f>F7-F9</f>
        <v>477.30600000000004</v>
      </c>
      <c r="G8" s="47">
        <f>G7-G9</f>
        <v>477.30600000000004</v>
      </c>
      <c r="H8" s="47">
        <f t="shared" ref="H8:H9" si="0">F8-E8+D8</f>
        <v>-245.66399999999999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>
      <c r="A9" s="151" t="s">
        <v>68</v>
      </c>
      <c r="B9" s="152"/>
      <c r="C9" s="47">
        <f>C7*10%</f>
        <v>1.512</v>
      </c>
      <c r="D9" s="47">
        <f>D7*10%</f>
        <v>-25.719000000000001</v>
      </c>
      <c r="E9" s="47">
        <f>E7*10%</f>
        <v>54.611000000000004</v>
      </c>
      <c r="F9" s="47">
        <f>F7*10%</f>
        <v>53.034000000000006</v>
      </c>
      <c r="G9" s="47">
        <f>G7*10%</f>
        <v>53.034000000000006</v>
      </c>
      <c r="H9" s="47">
        <f t="shared" si="0"/>
        <v>-27.295999999999999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1.25" customHeight="1">
      <c r="A10" s="153" t="s">
        <v>69</v>
      </c>
      <c r="B10" s="154"/>
      <c r="C10" s="154"/>
      <c r="D10" s="154"/>
      <c r="E10" s="154"/>
      <c r="F10" s="154"/>
      <c r="G10" s="154"/>
      <c r="H10" s="155"/>
    </row>
    <row r="11" spans="1:26" ht="23.25" customHeight="1">
      <c r="A11" s="156" t="s">
        <v>56</v>
      </c>
      <c r="B11" s="157"/>
      <c r="C11" s="40">
        <v>5.65</v>
      </c>
      <c r="D11" s="65">
        <v>-80.31</v>
      </c>
      <c r="E11" s="65">
        <v>155.58000000000001</v>
      </c>
      <c r="F11" s="65">
        <v>150.36000000000001</v>
      </c>
      <c r="G11" s="65">
        <f>F11</f>
        <v>150.36000000000001</v>
      </c>
      <c r="H11" s="47">
        <f>F11-E11+D11</f>
        <v>-85.53</v>
      </c>
    </row>
    <row r="12" spans="1:26">
      <c r="A12" s="35" t="s">
        <v>67</v>
      </c>
      <c r="B12" s="36"/>
      <c r="C12" s="41">
        <f>C11-C13</f>
        <v>5.085</v>
      </c>
      <c r="D12" s="47">
        <f>D11-D13</f>
        <v>-72.278999999999996</v>
      </c>
      <c r="E12" s="47">
        <f>E11-E13</f>
        <v>140.02200000000002</v>
      </c>
      <c r="F12" s="47">
        <f>F11-F13</f>
        <v>135.32400000000001</v>
      </c>
      <c r="G12" s="47">
        <f>G11-G13</f>
        <v>135.32400000000001</v>
      </c>
      <c r="H12" s="47">
        <f t="shared" ref="H12:H29" si="1">F12-E12+D12</f>
        <v>-76.977000000000004</v>
      </c>
    </row>
    <row r="13" spans="1:26">
      <c r="A13" s="151" t="s">
        <v>68</v>
      </c>
      <c r="B13" s="152"/>
      <c r="C13" s="41">
        <f>C11*10%</f>
        <v>0.56500000000000006</v>
      </c>
      <c r="D13" s="47">
        <f>D11*10%</f>
        <v>-8.0310000000000006</v>
      </c>
      <c r="E13" s="47">
        <f>E11*10%</f>
        <v>15.558000000000002</v>
      </c>
      <c r="F13" s="47">
        <f>F11*10%</f>
        <v>15.036000000000001</v>
      </c>
      <c r="G13" s="47">
        <f>G11*10%</f>
        <v>15.036000000000001</v>
      </c>
      <c r="H13" s="47">
        <f t="shared" si="1"/>
        <v>-8.5530000000000008</v>
      </c>
    </row>
    <row r="14" spans="1:26" ht="23.25" customHeight="1">
      <c r="A14" s="156" t="s">
        <v>45</v>
      </c>
      <c r="B14" s="157"/>
      <c r="C14" s="40">
        <v>3.45</v>
      </c>
      <c r="D14" s="65">
        <v>-48.97</v>
      </c>
      <c r="E14" s="65">
        <v>95</v>
      </c>
      <c r="F14" s="65">
        <v>91.82</v>
      </c>
      <c r="G14" s="65">
        <f>F14</f>
        <v>91.82</v>
      </c>
      <c r="H14" s="47">
        <f t="shared" si="1"/>
        <v>-52.150000000000006</v>
      </c>
    </row>
    <row r="15" spans="1:26">
      <c r="A15" s="35" t="s">
        <v>67</v>
      </c>
      <c r="B15" s="36"/>
      <c r="C15" s="41">
        <f>C14-C16</f>
        <v>3.105</v>
      </c>
      <c r="D15" s="47">
        <f>D14-D16</f>
        <v>-44.073</v>
      </c>
      <c r="E15" s="47">
        <f>E14-E16</f>
        <v>85.5</v>
      </c>
      <c r="F15" s="47">
        <f>F14-F16</f>
        <v>82.637999999999991</v>
      </c>
      <c r="G15" s="47">
        <f>G14-G16</f>
        <v>82.637999999999991</v>
      </c>
      <c r="H15" s="47">
        <f t="shared" si="1"/>
        <v>-46.935000000000009</v>
      </c>
    </row>
    <row r="16" spans="1:26" ht="15" customHeight="1">
      <c r="A16" s="151" t="s">
        <v>68</v>
      </c>
      <c r="B16" s="152"/>
      <c r="C16" s="41">
        <f>C14*10%</f>
        <v>0.34500000000000003</v>
      </c>
      <c r="D16" s="47">
        <f>D14*10%</f>
        <v>-4.8970000000000002</v>
      </c>
      <c r="E16" s="47">
        <f>E14*10%</f>
        <v>9.5</v>
      </c>
      <c r="F16" s="47">
        <f>F14*10%</f>
        <v>9.1820000000000004</v>
      </c>
      <c r="G16" s="47">
        <f>G14*10%</f>
        <v>9.1820000000000004</v>
      </c>
      <c r="H16" s="47">
        <f t="shared" si="1"/>
        <v>-5.2149999999999999</v>
      </c>
    </row>
    <row r="17" spans="1:8" ht="15" customHeight="1">
      <c r="A17" s="156" t="s">
        <v>57</v>
      </c>
      <c r="B17" s="157"/>
      <c r="C17" s="39">
        <v>2.37</v>
      </c>
      <c r="D17" s="65">
        <v>-33.53</v>
      </c>
      <c r="E17" s="65">
        <v>65.260000000000005</v>
      </c>
      <c r="F17" s="65">
        <v>63.08</v>
      </c>
      <c r="G17" s="65">
        <f>F17</f>
        <v>63.08</v>
      </c>
      <c r="H17" s="47">
        <f t="shared" si="1"/>
        <v>-35.710000000000008</v>
      </c>
    </row>
    <row r="18" spans="1:8" ht="15.75" customHeight="1">
      <c r="A18" s="35" t="s">
        <v>67</v>
      </c>
      <c r="B18" s="36"/>
      <c r="C18" s="41">
        <f>C17-C19</f>
        <v>2.133</v>
      </c>
      <c r="D18" s="47">
        <f>D17-D19</f>
        <v>-30.177</v>
      </c>
      <c r="E18" s="47">
        <f>E17-E19</f>
        <v>58.734000000000002</v>
      </c>
      <c r="F18" s="47">
        <f>F17-F19</f>
        <v>56.771999999999998</v>
      </c>
      <c r="G18" s="47">
        <f>G17-G19</f>
        <v>56.771999999999998</v>
      </c>
      <c r="H18" s="47">
        <f t="shared" si="1"/>
        <v>-32.139000000000003</v>
      </c>
    </row>
    <row r="19" spans="1:8" ht="15" customHeight="1">
      <c r="A19" s="151" t="s">
        <v>68</v>
      </c>
      <c r="B19" s="152"/>
      <c r="C19" s="41">
        <f>C17*10%</f>
        <v>0.23700000000000002</v>
      </c>
      <c r="D19" s="47">
        <f>D17*10%</f>
        <v>-3.3530000000000002</v>
      </c>
      <c r="E19" s="47">
        <f>E17*10%</f>
        <v>6.5260000000000007</v>
      </c>
      <c r="F19" s="47">
        <f>F17*10%</f>
        <v>6.3079999999999998</v>
      </c>
      <c r="G19" s="47">
        <f>G17*10%</f>
        <v>6.3079999999999998</v>
      </c>
      <c r="H19" s="47">
        <f t="shared" si="1"/>
        <v>-3.5710000000000011</v>
      </c>
    </row>
    <row r="20" spans="1:8">
      <c r="A20" s="156" t="s">
        <v>58</v>
      </c>
      <c r="B20" s="157"/>
      <c r="C20" s="42">
        <v>1.1100000000000001</v>
      </c>
      <c r="D20" s="47">
        <v>-9.82</v>
      </c>
      <c r="E20" s="47">
        <v>30.56</v>
      </c>
      <c r="F20" s="47">
        <v>29.54</v>
      </c>
      <c r="G20" s="47">
        <f>F20</f>
        <v>29.54</v>
      </c>
      <c r="H20" s="47">
        <f t="shared" si="1"/>
        <v>-10.84</v>
      </c>
    </row>
    <row r="21" spans="1:8" ht="14.25" customHeight="1">
      <c r="A21" s="35" t="s">
        <v>67</v>
      </c>
      <c r="B21" s="36"/>
      <c r="C21" s="41">
        <f>C20-C22</f>
        <v>0.99900000000000011</v>
      </c>
      <c r="D21" s="47">
        <f>D20-D22</f>
        <v>-8.838000000000001</v>
      </c>
      <c r="E21" s="47">
        <f>E20-E22</f>
        <v>27.503999999999998</v>
      </c>
      <c r="F21" s="47">
        <f>F20-F22</f>
        <v>26.585999999999999</v>
      </c>
      <c r="G21" s="47">
        <f>G20-G22</f>
        <v>26.585999999999999</v>
      </c>
      <c r="H21" s="47">
        <f t="shared" si="1"/>
        <v>-9.7560000000000002</v>
      </c>
    </row>
    <row r="22" spans="1:8" ht="14.25" customHeight="1">
      <c r="A22" s="151" t="s">
        <v>68</v>
      </c>
      <c r="B22" s="152"/>
      <c r="C22" s="41">
        <f>C20*10%</f>
        <v>0.11100000000000002</v>
      </c>
      <c r="D22" s="47">
        <f>D20*10%</f>
        <v>-0.9820000000000001</v>
      </c>
      <c r="E22" s="47">
        <f>E20*10%</f>
        <v>3.056</v>
      </c>
      <c r="F22" s="47">
        <f>F20*10%</f>
        <v>2.9540000000000002</v>
      </c>
      <c r="G22" s="47">
        <f>G20*10%</f>
        <v>2.9540000000000002</v>
      </c>
      <c r="H22" s="47">
        <f t="shared" si="1"/>
        <v>-1.0840000000000001</v>
      </c>
    </row>
    <row r="23" spans="1:8" ht="14.25" customHeight="1">
      <c r="A23" s="10" t="s">
        <v>46</v>
      </c>
      <c r="B23" s="37"/>
      <c r="C23" s="42">
        <v>3.65</v>
      </c>
      <c r="D23" s="47">
        <v>-49.69</v>
      </c>
      <c r="E23" s="47">
        <f>82.88+12.12+3.03+2.48</f>
        <v>100.51</v>
      </c>
      <c r="F23" s="47">
        <f>80.1+11.71+2.93+2.4</f>
        <v>97.140000000000015</v>
      </c>
      <c r="G23" s="47">
        <f>F23</f>
        <v>97.140000000000015</v>
      </c>
      <c r="H23" s="47">
        <f t="shared" si="1"/>
        <v>-53.059999999999988</v>
      </c>
    </row>
    <row r="24" spans="1:8" ht="14.25" customHeight="1">
      <c r="A24" s="35" t="s">
        <v>67</v>
      </c>
      <c r="B24" s="36"/>
      <c r="C24" s="41">
        <f>C23-C25</f>
        <v>3.2850000000000001</v>
      </c>
      <c r="D24" s="47">
        <f>D23-D25</f>
        <v>-44.720999999999997</v>
      </c>
      <c r="E24" s="47">
        <f>E23-E25</f>
        <v>90.459000000000003</v>
      </c>
      <c r="F24" s="47">
        <f>F23-F25</f>
        <v>87.426000000000016</v>
      </c>
      <c r="G24" s="47">
        <f>G23-G25</f>
        <v>87.426000000000016</v>
      </c>
      <c r="H24" s="47">
        <f t="shared" si="1"/>
        <v>-47.753999999999984</v>
      </c>
    </row>
    <row r="25" spans="1:8">
      <c r="A25" s="151" t="s">
        <v>68</v>
      </c>
      <c r="B25" s="152"/>
      <c r="C25" s="41">
        <f>C23*10%</f>
        <v>0.36499999999999999</v>
      </c>
      <c r="D25" s="47">
        <f>D23*10%</f>
        <v>-4.9690000000000003</v>
      </c>
      <c r="E25" s="47">
        <f>E23*10%</f>
        <v>10.051000000000002</v>
      </c>
      <c r="F25" s="47">
        <f>F23*10%</f>
        <v>9.7140000000000022</v>
      </c>
      <c r="G25" s="47">
        <f>G23*10%</f>
        <v>9.7140000000000022</v>
      </c>
      <c r="H25" s="47">
        <f t="shared" si="1"/>
        <v>-5.306</v>
      </c>
    </row>
    <row r="26" spans="1:8" ht="14.25" customHeight="1">
      <c r="A26" s="174" t="s">
        <v>47</v>
      </c>
      <c r="B26" s="175"/>
      <c r="C26" s="178">
        <v>3.65</v>
      </c>
      <c r="D26" s="172">
        <v>-34.869999999999997</v>
      </c>
      <c r="E26" s="172">
        <v>99.2</v>
      </c>
      <c r="F26" s="172">
        <v>98.4</v>
      </c>
      <c r="G26" s="172">
        <v>82.68</v>
      </c>
      <c r="H26" s="47">
        <f t="shared" si="1"/>
        <v>-35.669999999999995</v>
      </c>
    </row>
    <row r="27" spans="1:8" ht="0.75" hidden="1" customHeight="1">
      <c r="A27" s="176"/>
      <c r="B27" s="177"/>
      <c r="C27" s="179"/>
      <c r="D27" s="173"/>
      <c r="E27" s="173"/>
      <c r="F27" s="173"/>
      <c r="G27" s="173"/>
      <c r="H27" s="47">
        <f t="shared" si="1"/>
        <v>0</v>
      </c>
    </row>
    <row r="28" spans="1:8">
      <c r="A28" s="35" t="s">
        <v>67</v>
      </c>
      <c r="B28" s="36"/>
      <c r="C28" s="41">
        <f>C26-C29</f>
        <v>3.2850000000000001</v>
      </c>
      <c r="D28" s="47">
        <f>D26-D29</f>
        <v>-31.382999999999996</v>
      </c>
      <c r="E28" s="47">
        <f>E26-E29</f>
        <v>89.28</v>
      </c>
      <c r="F28" s="47">
        <f>F26-F29</f>
        <v>88.56</v>
      </c>
      <c r="G28" s="47">
        <f>G26-G29</f>
        <v>74.412000000000006</v>
      </c>
      <c r="H28" s="47">
        <f t="shared" si="1"/>
        <v>-32.102999999999994</v>
      </c>
    </row>
    <row r="29" spans="1:8">
      <c r="A29" s="151" t="s">
        <v>68</v>
      </c>
      <c r="B29" s="152"/>
      <c r="C29" s="41">
        <f>C26*10%</f>
        <v>0.36499999999999999</v>
      </c>
      <c r="D29" s="47">
        <f>D26*10%</f>
        <v>-3.4870000000000001</v>
      </c>
      <c r="E29" s="47">
        <f>E26*10%</f>
        <v>9.9200000000000017</v>
      </c>
      <c r="F29" s="47">
        <f>F26*10%</f>
        <v>9.8400000000000016</v>
      </c>
      <c r="G29" s="47">
        <f>G26*10%</f>
        <v>8.2680000000000007</v>
      </c>
      <c r="H29" s="47">
        <f t="shared" si="1"/>
        <v>-3.5670000000000002</v>
      </c>
    </row>
    <row r="30" spans="1:8" s="106" customFormat="1" ht="10.5" customHeight="1">
      <c r="A30" s="108"/>
      <c r="B30" s="109"/>
      <c r="C30" s="110"/>
      <c r="D30" s="111"/>
      <c r="E30" s="112"/>
      <c r="F30" s="112"/>
      <c r="G30" s="113"/>
      <c r="H30" s="112"/>
    </row>
    <row r="31" spans="1:8" s="4" customFormat="1" ht="11.25" customHeight="1">
      <c r="A31" s="143" t="s">
        <v>48</v>
      </c>
      <c r="B31" s="144"/>
      <c r="C31" s="42">
        <v>7.8</v>
      </c>
      <c r="D31" s="61">
        <v>271.75</v>
      </c>
      <c r="E31" s="62">
        <f>145.67+47.04+14.87</f>
        <v>207.57999999999998</v>
      </c>
      <c r="F31" s="62">
        <f>140.79+46.6+14.37</f>
        <v>201.76</v>
      </c>
      <c r="G31" s="78">
        <f>G32+G33</f>
        <v>37.776000000000003</v>
      </c>
      <c r="H31" s="62">
        <f>F31-E31-G31+D31+F31</f>
        <v>429.91399999999999</v>
      </c>
    </row>
    <row r="32" spans="1:8" s="4" customFormat="1" ht="15" customHeight="1">
      <c r="A32" s="79" t="s">
        <v>70</v>
      </c>
      <c r="B32" s="80"/>
      <c r="C32" s="42">
        <f>C31-C33</f>
        <v>7.02</v>
      </c>
      <c r="D32" s="61">
        <v>273.94</v>
      </c>
      <c r="E32" s="62">
        <f>E31-E33</f>
        <v>186.82199999999997</v>
      </c>
      <c r="F32" s="62">
        <f>F31-F33</f>
        <v>181.584</v>
      </c>
      <c r="G32" s="81">
        <v>17.600000000000001</v>
      </c>
      <c r="H32" s="47">
        <f t="shared" ref="H32:H33" si="2">F32-E32-G32+D32+F32</f>
        <v>432.68600000000004</v>
      </c>
    </row>
    <row r="33" spans="1:10" ht="12.75" customHeight="1">
      <c r="A33" s="151" t="s">
        <v>68</v>
      </c>
      <c r="B33" s="152"/>
      <c r="C33" s="41">
        <f>C31*10%</f>
        <v>0.78</v>
      </c>
      <c r="D33" s="7">
        <v>-2.21</v>
      </c>
      <c r="E33" s="47">
        <f>E31*10%</f>
        <v>20.757999999999999</v>
      </c>
      <c r="F33" s="47">
        <f>F31*10%</f>
        <v>20.176000000000002</v>
      </c>
      <c r="G33" s="47">
        <f>F33</f>
        <v>20.176000000000002</v>
      </c>
      <c r="H33" s="47">
        <f t="shared" si="2"/>
        <v>-2.791999999999998</v>
      </c>
    </row>
    <row r="34" spans="1:10" s="4" customFormat="1" ht="12.75" customHeight="1">
      <c r="A34" s="184" t="s">
        <v>148</v>
      </c>
      <c r="B34" s="185"/>
      <c r="C34" s="102"/>
      <c r="D34" s="101">
        <v>0</v>
      </c>
      <c r="E34" s="102">
        <f>E36+E37+E38+E39</f>
        <v>44.87</v>
      </c>
      <c r="F34" s="102">
        <f t="shared" ref="F34:H34" si="3">F36+F37+F38+F39</f>
        <v>37.96</v>
      </c>
      <c r="G34" s="102">
        <f t="shared" si="3"/>
        <v>37.96</v>
      </c>
      <c r="H34" s="101">
        <f t="shared" si="3"/>
        <v>-6.910000000000001</v>
      </c>
    </row>
    <row r="35" spans="1:10" ht="12.75" customHeight="1">
      <c r="A35" s="122" t="s">
        <v>149</v>
      </c>
      <c r="B35" s="109"/>
      <c r="C35" s="110"/>
      <c r="D35" s="112">
        <v>0</v>
      </c>
      <c r="E35" s="110"/>
      <c r="F35" s="110"/>
      <c r="G35" s="113"/>
      <c r="H35" s="101"/>
    </row>
    <row r="36" spans="1:10" ht="12.75" customHeight="1">
      <c r="A36" s="186" t="s">
        <v>150</v>
      </c>
      <c r="B36" s="187"/>
      <c r="C36" s="110"/>
      <c r="D36" s="112">
        <v>0</v>
      </c>
      <c r="E36" s="110">
        <v>2.11</v>
      </c>
      <c r="F36" s="110">
        <v>1.76</v>
      </c>
      <c r="G36" s="113">
        <v>1.76</v>
      </c>
      <c r="H36" s="47">
        <f t="shared" ref="H36:H39" si="4">F36-E36-G36+D36+F36</f>
        <v>-0.34999999999999987</v>
      </c>
    </row>
    <row r="37" spans="1:10" ht="12.75" customHeight="1">
      <c r="A37" s="186" t="s">
        <v>151</v>
      </c>
      <c r="B37" s="187"/>
      <c r="C37" s="110"/>
      <c r="D37" s="112">
        <v>0</v>
      </c>
      <c r="E37" s="110">
        <v>10.02</v>
      </c>
      <c r="F37" s="110">
        <v>8.33</v>
      </c>
      <c r="G37" s="113">
        <v>8.33</v>
      </c>
      <c r="H37" s="47">
        <f t="shared" si="4"/>
        <v>-1.6899999999999995</v>
      </c>
    </row>
    <row r="38" spans="1:10" ht="12.75" customHeight="1">
      <c r="A38" s="186" t="s">
        <v>152</v>
      </c>
      <c r="B38" s="187"/>
      <c r="C38" s="110"/>
      <c r="D38" s="112">
        <v>0</v>
      </c>
      <c r="E38" s="110">
        <v>31.67</v>
      </c>
      <c r="F38" s="110">
        <v>27.02</v>
      </c>
      <c r="G38" s="113">
        <v>27.02</v>
      </c>
      <c r="H38" s="47">
        <f t="shared" si="4"/>
        <v>-4.6500000000000021</v>
      </c>
    </row>
    <row r="39" spans="1:10" ht="12.75" customHeight="1">
      <c r="A39" s="186" t="s">
        <v>153</v>
      </c>
      <c r="B39" s="187"/>
      <c r="C39" s="110"/>
      <c r="D39" s="112">
        <v>0</v>
      </c>
      <c r="E39" s="110">
        <v>1.07</v>
      </c>
      <c r="F39" s="110">
        <v>0.85</v>
      </c>
      <c r="G39" s="113">
        <v>0.85</v>
      </c>
      <c r="H39" s="47">
        <f t="shared" si="4"/>
        <v>-0.22000000000000008</v>
      </c>
    </row>
    <row r="40" spans="1:10" s="106" customFormat="1" ht="12" customHeight="1">
      <c r="A40" s="114" t="s">
        <v>123</v>
      </c>
      <c r="B40" s="115"/>
      <c r="C40" s="102"/>
      <c r="D40" s="116"/>
      <c r="E40" s="102">
        <f>E7+E31+E34</f>
        <v>798.56000000000006</v>
      </c>
      <c r="F40" s="102">
        <f t="shared" ref="F40:G40" si="5">F7+F31+F34</f>
        <v>770.06000000000006</v>
      </c>
      <c r="G40" s="102">
        <f t="shared" si="5"/>
        <v>606.07600000000002</v>
      </c>
      <c r="H40" s="101"/>
      <c r="I40" s="118"/>
      <c r="J40" s="118"/>
    </row>
    <row r="41" spans="1:10" s="106" customFormat="1" ht="13.5" customHeight="1">
      <c r="A41" s="114" t="s">
        <v>124</v>
      </c>
      <c r="B41" s="115"/>
      <c r="C41" s="102"/>
      <c r="D41" s="116"/>
      <c r="E41" s="102"/>
      <c r="F41" s="102"/>
      <c r="G41" s="117"/>
      <c r="H41" s="101"/>
      <c r="I41" s="118"/>
      <c r="J41" s="118"/>
    </row>
    <row r="42" spans="1:10" s="4" customFormat="1" ht="12.75" customHeight="1">
      <c r="A42" s="182" t="s">
        <v>95</v>
      </c>
      <c r="B42" s="183"/>
      <c r="C42" s="42"/>
      <c r="D42" s="61">
        <v>-19.59</v>
      </c>
      <c r="E42" s="62">
        <v>0</v>
      </c>
      <c r="F42" s="62">
        <v>4.05</v>
      </c>
      <c r="G42" s="63">
        <f>F42</f>
        <v>4.05</v>
      </c>
      <c r="H42" s="62">
        <f>F42-E42+D42</f>
        <v>-15.54</v>
      </c>
    </row>
    <row r="43" spans="1:10" ht="12" customHeight="1">
      <c r="A43" s="180" t="s">
        <v>49</v>
      </c>
      <c r="B43" s="181"/>
      <c r="C43" s="41"/>
      <c r="D43" s="7">
        <v>0</v>
      </c>
      <c r="E43" s="47">
        <v>0</v>
      </c>
      <c r="F43" s="47">
        <v>0</v>
      </c>
      <c r="G43" s="60">
        <v>0</v>
      </c>
      <c r="H43" s="47">
        <v>0</v>
      </c>
    </row>
    <row r="44" spans="1:10" s="90" customFormat="1" ht="34.5" customHeight="1">
      <c r="A44" s="182" t="s">
        <v>96</v>
      </c>
      <c r="B44" s="188"/>
      <c r="C44" s="86"/>
      <c r="D44" s="84">
        <v>13.23</v>
      </c>
      <c r="E44" s="84">
        <v>5.84</v>
      </c>
      <c r="F44" s="84">
        <v>5.84</v>
      </c>
      <c r="G44" s="89">
        <f>G46</f>
        <v>0.99280000000000002</v>
      </c>
      <c r="H44" s="62">
        <f>F44-E44-G44+D44+F44</f>
        <v>18.077199999999998</v>
      </c>
    </row>
    <row r="45" spans="1:10" s="90" customFormat="1" ht="13.5" customHeight="1">
      <c r="A45" s="91" t="s">
        <v>133</v>
      </c>
      <c r="B45" s="92"/>
      <c r="C45" s="86"/>
      <c r="D45" s="84">
        <v>4.8499999999999996</v>
      </c>
      <c r="E45" s="86">
        <f>E44-E46</f>
        <v>4.8472</v>
      </c>
      <c r="F45" s="86">
        <f>F44-F46</f>
        <v>4.8472</v>
      </c>
      <c r="G45" s="89">
        <v>0</v>
      </c>
      <c r="H45" s="62">
        <f t="shared" ref="H45:H48" si="6">F45-E45-G45+D45+F45</f>
        <v>9.6971999999999987</v>
      </c>
    </row>
    <row r="46" spans="1:10" s="90" customFormat="1" ht="15.75" customHeight="1">
      <c r="A46" s="91" t="s">
        <v>59</v>
      </c>
      <c r="B46" s="92"/>
      <c r="C46" s="85"/>
      <c r="D46" s="83">
        <v>0</v>
      </c>
      <c r="E46" s="85">
        <f>E44*17%</f>
        <v>0.99280000000000002</v>
      </c>
      <c r="F46" s="88">
        <f>F44*17%</f>
        <v>0.99280000000000002</v>
      </c>
      <c r="G46" s="87">
        <f>F46</f>
        <v>0.99280000000000002</v>
      </c>
      <c r="H46" s="62">
        <f t="shared" si="6"/>
        <v>0</v>
      </c>
    </row>
    <row r="47" spans="1:10" s="90" customFormat="1" ht="33.75" customHeight="1">
      <c r="A47" s="182" t="s">
        <v>139</v>
      </c>
      <c r="B47" s="188"/>
      <c r="C47" s="97" t="s">
        <v>140</v>
      </c>
      <c r="D47" s="84">
        <v>11.35</v>
      </c>
      <c r="E47" s="84">
        <f>4.8+4.8+4.8</f>
        <v>14.399999999999999</v>
      </c>
      <c r="F47" s="84">
        <v>14.4</v>
      </c>
      <c r="G47" s="95">
        <f>G48</f>
        <v>2.4480000000000004</v>
      </c>
      <c r="H47" s="62">
        <f t="shared" si="6"/>
        <v>23.302</v>
      </c>
      <c r="I47" s="96"/>
    </row>
    <row r="48" spans="1:10" s="90" customFormat="1" ht="16.5" customHeight="1">
      <c r="A48" s="91" t="s">
        <v>59</v>
      </c>
      <c r="B48" s="92"/>
      <c r="C48" s="85"/>
      <c r="D48" s="83">
        <v>0</v>
      </c>
      <c r="E48" s="85">
        <f>E47*17%</f>
        <v>2.448</v>
      </c>
      <c r="F48" s="85">
        <f>F47*17%</f>
        <v>2.4480000000000004</v>
      </c>
      <c r="G48" s="94">
        <f>F48</f>
        <v>2.4480000000000004</v>
      </c>
      <c r="H48" s="62">
        <f t="shared" si="6"/>
        <v>0</v>
      </c>
    </row>
    <row r="49" spans="1:26" s="4" customFormat="1" ht="35.25" customHeight="1">
      <c r="A49" s="182" t="s">
        <v>128</v>
      </c>
      <c r="B49" s="188"/>
      <c r="C49" s="44" t="s">
        <v>141</v>
      </c>
      <c r="D49" s="61">
        <v>8.9700000000000006</v>
      </c>
      <c r="E49" s="61">
        <v>0</v>
      </c>
      <c r="F49" s="61">
        <v>0</v>
      </c>
      <c r="G49" s="64">
        <v>0</v>
      </c>
      <c r="H49" s="62">
        <f>F49-E49-G49+D49+F49</f>
        <v>8.9700000000000006</v>
      </c>
    </row>
    <row r="50" spans="1:26" s="90" customFormat="1" ht="15.75" customHeight="1">
      <c r="A50" s="91" t="s">
        <v>71</v>
      </c>
      <c r="B50" s="92"/>
      <c r="C50" s="85"/>
      <c r="D50" s="83">
        <v>0</v>
      </c>
      <c r="E50" s="85">
        <f>E49*17%</f>
        <v>0</v>
      </c>
      <c r="F50" s="83">
        <v>0</v>
      </c>
      <c r="G50" s="82">
        <v>0</v>
      </c>
      <c r="H50" s="83">
        <v>0</v>
      </c>
    </row>
    <row r="51" spans="1:26" s="106" customFormat="1">
      <c r="A51" s="149" t="s">
        <v>125</v>
      </c>
      <c r="B51" s="150"/>
      <c r="C51" s="102"/>
      <c r="D51" s="116"/>
      <c r="E51" s="102">
        <f>E42+E44+E47+E49</f>
        <v>20.239999999999998</v>
      </c>
      <c r="F51" s="102">
        <f>F42+F44+F47+F49</f>
        <v>24.29</v>
      </c>
      <c r="G51" s="117">
        <f>G42+G44+G47+G49</f>
        <v>7.4908000000000001</v>
      </c>
      <c r="H51" s="101"/>
    </row>
    <row r="52" spans="1:26" s="106" customFormat="1">
      <c r="A52" s="149" t="s">
        <v>129</v>
      </c>
      <c r="B52" s="150"/>
      <c r="C52" s="102"/>
      <c r="D52" s="116"/>
      <c r="E52" s="102">
        <f>E40+E51</f>
        <v>818.80000000000007</v>
      </c>
      <c r="F52" s="102">
        <f>F40+F51</f>
        <v>794.35</v>
      </c>
      <c r="G52" s="102">
        <f>G40+G51</f>
        <v>613.56680000000006</v>
      </c>
      <c r="H52" s="101"/>
    </row>
    <row r="53" spans="1:26" s="106" customFormat="1" ht="17.25" customHeight="1">
      <c r="A53" s="149" t="s">
        <v>130</v>
      </c>
      <c r="B53" s="150"/>
      <c r="C53" s="102"/>
      <c r="D53" s="101">
        <f>D3</f>
        <v>28.52</v>
      </c>
      <c r="E53" s="102"/>
      <c r="F53" s="102"/>
      <c r="G53" s="102"/>
      <c r="H53" s="119">
        <f>F52-E52+D53+F52-G52</f>
        <v>184.8531999999999</v>
      </c>
    </row>
    <row r="54" spans="1:26" s="106" customFormat="1" ht="21.75" customHeight="1">
      <c r="A54" s="145" t="s">
        <v>145</v>
      </c>
      <c r="B54" s="145"/>
      <c r="C54" s="99"/>
      <c r="D54" s="99"/>
      <c r="E54" s="101"/>
      <c r="F54" s="102"/>
      <c r="G54" s="102"/>
      <c r="H54" s="103">
        <f>(H55+H56)+0.02</f>
        <v>184.8532000000001</v>
      </c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</row>
    <row r="55" spans="1:26" s="106" customFormat="1" ht="17.25" customHeight="1">
      <c r="A55" s="145" t="s">
        <v>131</v>
      </c>
      <c r="B55" s="146"/>
      <c r="C55" s="99"/>
      <c r="D55" s="99"/>
      <c r="E55" s="101"/>
      <c r="F55" s="102"/>
      <c r="G55" s="102"/>
      <c r="H55" s="120">
        <f>H32+H44+H47+H49</f>
        <v>483.03520000000009</v>
      </c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</row>
    <row r="56" spans="1:26" s="106" customFormat="1" ht="15" customHeight="1">
      <c r="A56" s="147" t="s">
        <v>132</v>
      </c>
      <c r="B56" s="148"/>
      <c r="C56" s="99"/>
      <c r="D56" s="99"/>
      <c r="E56" s="101"/>
      <c r="F56" s="102"/>
      <c r="G56" s="102"/>
      <c r="H56" s="120">
        <f>H7+H33+H34+H42</f>
        <v>-298.202</v>
      </c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</row>
    <row r="57" spans="1:26" ht="26.25" customHeight="1">
      <c r="A57" s="189" t="s">
        <v>126</v>
      </c>
      <c r="B57" s="190"/>
      <c r="C57" s="190"/>
      <c r="D57" s="190"/>
      <c r="E57" s="190"/>
      <c r="F57" s="190"/>
      <c r="G57" s="190"/>
      <c r="H57" s="190"/>
    </row>
    <row r="58" spans="1:26" ht="24" customHeight="1">
      <c r="A58" s="20" t="s">
        <v>146</v>
      </c>
      <c r="D58" s="22"/>
      <c r="E58" s="22"/>
      <c r="F58" s="22"/>
      <c r="G58" s="22"/>
    </row>
    <row r="59" spans="1:26" ht="12" customHeight="1">
      <c r="A59" s="160" t="s">
        <v>61</v>
      </c>
      <c r="B59" s="152"/>
      <c r="C59" s="152"/>
      <c r="D59" s="130"/>
      <c r="E59" s="7" t="s">
        <v>62</v>
      </c>
      <c r="F59" s="7" t="s">
        <v>63</v>
      </c>
      <c r="G59" s="7" t="s">
        <v>138</v>
      </c>
    </row>
    <row r="60" spans="1:26" ht="15" customHeight="1">
      <c r="A60" s="164"/>
      <c r="B60" s="165"/>
      <c r="C60" s="165"/>
      <c r="D60" s="166"/>
      <c r="E60" s="30"/>
      <c r="F60" s="29"/>
      <c r="G60" s="31"/>
    </row>
    <row r="61" spans="1:26" ht="25.5" customHeight="1">
      <c r="A61" s="164" t="s">
        <v>127</v>
      </c>
      <c r="B61" s="165"/>
      <c r="C61" s="165"/>
      <c r="D61" s="166"/>
      <c r="E61" s="30" t="s">
        <v>115</v>
      </c>
      <c r="F61" s="29" t="s">
        <v>137</v>
      </c>
      <c r="G61" s="31">
        <v>1.22</v>
      </c>
    </row>
    <row r="62" spans="1:26" ht="25.5" customHeight="1">
      <c r="A62" s="164" t="s">
        <v>154</v>
      </c>
      <c r="B62" s="165"/>
      <c r="C62" s="165"/>
      <c r="D62" s="166"/>
      <c r="E62" s="30" t="s">
        <v>155</v>
      </c>
      <c r="F62" s="29" t="s">
        <v>136</v>
      </c>
      <c r="G62" s="31">
        <v>6.5</v>
      </c>
    </row>
    <row r="63" spans="1:26" ht="25.5" customHeight="1">
      <c r="A63" s="164" t="s">
        <v>156</v>
      </c>
      <c r="B63" s="165"/>
      <c r="C63" s="165"/>
      <c r="D63" s="166"/>
      <c r="E63" s="30" t="s">
        <v>157</v>
      </c>
      <c r="F63" s="29" t="s">
        <v>136</v>
      </c>
      <c r="G63" s="31">
        <v>9.8800000000000008</v>
      </c>
    </row>
    <row r="64" spans="1:26" s="4" customFormat="1" ht="13.5" customHeight="1">
      <c r="A64" s="158" t="s">
        <v>7</v>
      </c>
      <c r="B64" s="159"/>
      <c r="C64" s="159"/>
      <c r="D64" s="144"/>
      <c r="E64" s="74"/>
      <c r="F64" s="75"/>
      <c r="G64" s="76">
        <f>SUM(G61:G63)</f>
        <v>17.600000000000001</v>
      </c>
    </row>
    <row r="65" spans="1:7" ht="13.5" customHeight="1">
      <c r="A65" s="58"/>
      <c r="B65" s="56"/>
      <c r="C65" s="56"/>
      <c r="D65" s="56"/>
      <c r="E65" s="71"/>
      <c r="F65" s="72"/>
      <c r="G65" s="73"/>
    </row>
    <row r="66" spans="1:7">
      <c r="A66" s="20" t="s">
        <v>50</v>
      </c>
      <c r="D66" s="22"/>
      <c r="E66" s="22"/>
      <c r="F66" s="22"/>
      <c r="G66" s="22"/>
    </row>
    <row r="67" spans="1:7">
      <c r="A67" s="20" t="s">
        <v>51</v>
      </c>
      <c r="D67" s="22"/>
      <c r="E67" s="22"/>
      <c r="F67" s="22"/>
      <c r="G67" s="22"/>
    </row>
    <row r="68" spans="1:7" ht="23.25" customHeight="1">
      <c r="A68" s="160" t="s">
        <v>65</v>
      </c>
      <c r="B68" s="152"/>
      <c r="C68" s="152"/>
      <c r="D68" s="152"/>
      <c r="E68" s="130"/>
      <c r="F68" s="33" t="s">
        <v>63</v>
      </c>
      <c r="G68" s="32" t="s">
        <v>64</v>
      </c>
    </row>
    <row r="69" spans="1:7">
      <c r="A69" s="161" t="s">
        <v>97</v>
      </c>
      <c r="B69" s="162"/>
      <c r="C69" s="162"/>
      <c r="D69" s="162"/>
      <c r="E69" s="163"/>
      <c r="F69" s="29">
        <v>2</v>
      </c>
      <c r="G69" s="75">
        <v>0.28000000000000003</v>
      </c>
    </row>
    <row r="70" spans="1:7">
      <c r="A70" s="22"/>
      <c r="D70" s="22"/>
      <c r="E70" s="22"/>
      <c r="F70" s="22"/>
      <c r="G70" s="22"/>
    </row>
    <row r="71" spans="1:7" s="4" customFormat="1">
      <c r="A71" s="20" t="s">
        <v>74</v>
      </c>
      <c r="B71" s="45"/>
      <c r="C71" s="46"/>
      <c r="D71" s="20"/>
      <c r="E71" s="20"/>
      <c r="F71" s="20"/>
      <c r="G71" s="20"/>
    </row>
    <row r="72" spans="1:7">
      <c r="A72" s="171" t="s">
        <v>75</v>
      </c>
      <c r="B72" s="155"/>
      <c r="C72" s="168" t="s">
        <v>76</v>
      </c>
      <c r="D72" s="155"/>
      <c r="E72" s="29" t="s">
        <v>77</v>
      </c>
      <c r="F72" s="29" t="s">
        <v>78</v>
      </c>
      <c r="G72" s="29" t="s">
        <v>79</v>
      </c>
    </row>
    <row r="73" spans="1:7">
      <c r="A73" s="171" t="s">
        <v>92</v>
      </c>
      <c r="B73" s="155"/>
      <c r="C73" s="169" t="s">
        <v>80</v>
      </c>
      <c r="D73" s="170"/>
      <c r="E73" s="29" t="s">
        <v>80</v>
      </c>
      <c r="F73" s="29" t="s">
        <v>80</v>
      </c>
      <c r="G73" s="29" t="s">
        <v>80</v>
      </c>
    </row>
    <row r="74" spans="1:7">
      <c r="A74" s="22"/>
      <c r="D74" s="22"/>
      <c r="E74" s="22"/>
      <c r="F74" s="22"/>
      <c r="G74" s="22"/>
    </row>
    <row r="75" spans="1:7">
      <c r="A75" s="20" t="s">
        <v>116</v>
      </c>
      <c r="D75" s="22"/>
      <c r="E75" s="22"/>
      <c r="F75" s="22" t="s">
        <v>80</v>
      </c>
      <c r="G75" s="22"/>
    </row>
    <row r="76" spans="1:7" ht="9.75" customHeight="1"/>
    <row r="77" spans="1:7">
      <c r="A77" s="20" t="s">
        <v>118</v>
      </c>
      <c r="E77" s="34"/>
      <c r="F77" s="68"/>
      <c r="G77" s="34"/>
    </row>
    <row r="78" spans="1:7">
      <c r="A78" s="20" t="s">
        <v>147</v>
      </c>
      <c r="B78" s="69"/>
      <c r="C78" s="70"/>
      <c r="D78" s="20"/>
      <c r="E78" s="34"/>
      <c r="F78" s="68"/>
      <c r="G78" s="34"/>
    </row>
    <row r="79" spans="1:7" ht="54.75" customHeight="1">
      <c r="A79" s="167" t="s">
        <v>158</v>
      </c>
      <c r="B79" s="167"/>
      <c r="C79" s="167"/>
      <c r="D79" s="167"/>
      <c r="E79" s="167"/>
      <c r="F79" s="167"/>
      <c r="G79" s="167"/>
    </row>
    <row r="81" spans="1:6" ht="6.75" customHeight="1"/>
    <row r="82" spans="1:6">
      <c r="A82" s="4" t="s">
        <v>81</v>
      </c>
      <c r="B82" s="45"/>
      <c r="C82" s="46"/>
      <c r="D82" s="4"/>
      <c r="E82" s="4" t="s">
        <v>82</v>
      </c>
      <c r="F82" s="4"/>
    </row>
    <row r="83" spans="1:6">
      <c r="A83" s="4" t="s">
        <v>83</v>
      </c>
      <c r="B83" s="45"/>
      <c r="C83" s="46"/>
      <c r="D83" s="4"/>
      <c r="E83" s="4"/>
      <c r="F83" s="4"/>
    </row>
    <row r="84" spans="1:6">
      <c r="A84" s="4" t="s">
        <v>117</v>
      </c>
      <c r="B84" s="45"/>
      <c r="C84" s="46"/>
      <c r="D84" s="4"/>
      <c r="E84" s="4"/>
      <c r="F84" s="4"/>
    </row>
    <row r="86" spans="1:6">
      <c r="A86" s="22" t="s">
        <v>84</v>
      </c>
      <c r="B86" s="67"/>
    </row>
    <row r="87" spans="1:6">
      <c r="A87" s="22" t="s">
        <v>85</v>
      </c>
      <c r="B87" s="67"/>
      <c r="C87" s="43" t="s">
        <v>25</v>
      </c>
    </row>
    <row r="88" spans="1:6">
      <c r="A88" s="22" t="s">
        <v>88</v>
      </c>
      <c r="B88" s="67"/>
      <c r="C88" s="43" t="s">
        <v>89</v>
      </c>
    </row>
    <row r="89" spans="1:6">
      <c r="A89" s="22" t="s">
        <v>86</v>
      </c>
      <c r="B89" s="67"/>
      <c r="C89" s="43" t="s">
        <v>87</v>
      </c>
    </row>
  </sheetData>
  <mergeCells count="55">
    <mergeCell ref="A49:B49"/>
    <mergeCell ref="A44:B44"/>
    <mergeCell ref="A47:B47"/>
    <mergeCell ref="A57:H57"/>
    <mergeCell ref="A53:B53"/>
    <mergeCell ref="A29:B29"/>
    <mergeCell ref="A31:B31"/>
    <mergeCell ref="A43:B43"/>
    <mergeCell ref="A33:B33"/>
    <mergeCell ref="A42:B42"/>
    <mergeCell ref="A34:B34"/>
    <mergeCell ref="A36:B36"/>
    <mergeCell ref="A37:B37"/>
    <mergeCell ref="A38:B38"/>
    <mergeCell ref="A39:B39"/>
    <mergeCell ref="A19:B19"/>
    <mergeCell ref="A7:B7"/>
    <mergeCell ref="A4:B4"/>
    <mergeCell ref="A5:B5"/>
    <mergeCell ref="G26:G27"/>
    <mergeCell ref="A25:B25"/>
    <mergeCell ref="A26:B27"/>
    <mergeCell ref="C26:C27"/>
    <mergeCell ref="D26:D27"/>
    <mergeCell ref="E26:E27"/>
    <mergeCell ref="F26:F27"/>
    <mergeCell ref="A79:G79"/>
    <mergeCell ref="C72:D72"/>
    <mergeCell ref="C73:D73"/>
    <mergeCell ref="A72:B72"/>
    <mergeCell ref="A73:B73"/>
    <mergeCell ref="A64:D64"/>
    <mergeCell ref="A68:E68"/>
    <mergeCell ref="A69:E69"/>
    <mergeCell ref="A59:D59"/>
    <mergeCell ref="A60:D60"/>
    <mergeCell ref="A61:D61"/>
    <mergeCell ref="A62:D62"/>
    <mergeCell ref="A63:D63"/>
    <mergeCell ref="A6:B6"/>
    <mergeCell ref="A54:B54"/>
    <mergeCell ref="A55:B55"/>
    <mergeCell ref="A56:B56"/>
    <mergeCell ref="A51:B51"/>
    <mergeCell ref="A52:B52"/>
    <mergeCell ref="A3:B3"/>
    <mergeCell ref="A9:B9"/>
    <mergeCell ref="A10:H10"/>
    <mergeCell ref="A11:B11"/>
    <mergeCell ref="A22:B22"/>
    <mergeCell ref="A13:B13"/>
    <mergeCell ref="A14:B14"/>
    <mergeCell ref="A16:B16"/>
    <mergeCell ref="A17:B17"/>
    <mergeCell ref="A20:B20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2018-03-19T01:16:02Z</cp:lastPrinted>
  <dcterms:created xsi:type="dcterms:W3CDTF">2013-02-18T04:38:06Z</dcterms:created>
  <dcterms:modified xsi:type="dcterms:W3CDTF">2018-03-20T05:07:38Z</dcterms:modified>
</cp:coreProperties>
</file>