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тчеты 2018г МКД - делала Настя\Отчеты,18г заполнить только ПТО\УК-1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43" i="8" l="1"/>
  <c r="H44" i="8"/>
  <c r="H46" i="8"/>
  <c r="H45" i="8"/>
  <c r="F38" i="8"/>
  <c r="G38" i="8"/>
  <c r="G37" i="8"/>
  <c r="H37" i="8"/>
  <c r="E38" i="8"/>
  <c r="H38" i="8"/>
  <c r="G41" i="8"/>
  <c r="F41" i="8"/>
  <c r="F42" i="8"/>
  <c r="E41" i="8"/>
  <c r="E42" i="8"/>
  <c r="G42" i="8"/>
  <c r="G26" i="8"/>
  <c r="H54" i="8"/>
  <c r="G25" i="8"/>
  <c r="H25" i="8"/>
  <c r="G35" i="8"/>
  <c r="D3" i="8"/>
  <c r="D43" i="8"/>
  <c r="G40" i="8"/>
  <c r="F40" i="8"/>
  <c r="G39" i="8"/>
  <c r="F27" i="8"/>
  <c r="G27" i="8"/>
  <c r="H39" i="8"/>
  <c r="F8" i="8"/>
  <c r="E8" i="8"/>
  <c r="H8" i="8"/>
  <c r="F29" i="8"/>
  <c r="E29" i="8"/>
  <c r="G31" i="8"/>
  <c r="G32" i="8"/>
  <c r="G33" i="8"/>
  <c r="G34" i="8"/>
  <c r="G29" i="8"/>
  <c r="H29" i="8"/>
  <c r="G8" i="8"/>
  <c r="F35" i="8"/>
  <c r="E35" i="8"/>
  <c r="F26" i="8"/>
  <c r="E27" i="8"/>
  <c r="E26" i="8"/>
  <c r="H26" i="8"/>
  <c r="H27" i="8"/>
  <c r="C8" i="8"/>
  <c r="H31" i="8"/>
  <c r="H32" i="8"/>
  <c r="H33" i="8"/>
  <c r="H34" i="8"/>
  <c r="E40" i="8"/>
  <c r="H40" i="8"/>
  <c r="G21" i="8"/>
  <c r="G18" i="8"/>
  <c r="G15" i="8"/>
  <c r="G12" i="8"/>
  <c r="C27" i="8"/>
  <c r="C26" i="8"/>
  <c r="C23" i="8"/>
  <c r="C22" i="8"/>
  <c r="C20" i="8"/>
  <c r="C19" i="8"/>
  <c r="C17" i="8"/>
  <c r="C16" i="8"/>
  <c r="E23" i="8"/>
  <c r="F23" i="8"/>
  <c r="D23" i="8"/>
  <c r="H23" i="8"/>
  <c r="E22" i="8"/>
  <c r="F22" i="8"/>
  <c r="D22" i="8"/>
  <c r="H22" i="8"/>
  <c r="H21" i="8"/>
  <c r="F20" i="8"/>
  <c r="E20" i="8"/>
  <c r="D20" i="8"/>
  <c r="H20" i="8"/>
  <c r="F19" i="8"/>
  <c r="E19" i="8"/>
  <c r="D19" i="8"/>
  <c r="H19" i="8"/>
  <c r="H18" i="8"/>
  <c r="F17" i="8"/>
  <c r="E17" i="8"/>
  <c r="D17" i="8"/>
  <c r="H17" i="8"/>
  <c r="F16" i="8"/>
  <c r="E16" i="8"/>
  <c r="D16" i="8"/>
  <c r="H16" i="8"/>
  <c r="H15" i="8"/>
  <c r="F14" i="8"/>
  <c r="E14" i="8"/>
  <c r="D14" i="8"/>
  <c r="H14" i="8"/>
  <c r="F13" i="8"/>
  <c r="E13" i="8"/>
  <c r="D13" i="8"/>
  <c r="H13" i="8"/>
  <c r="H12" i="8"/>
  <c r="G23" i="8"/>
  <c r="G22" i="8"/>
  <c r="G20" i="8"/>
  <c r="G19" i="8"/>
  <c r="G17" i="8"/>
  <c r="G16" i="8"/>
  <c r="G14" i="8"/>
  <c r="G13" i="8"/>
  <c r="F10" i="8"/>
  <c r="E10" i="8"/>
  <c r="D10" i="8"/>
  <c r="H10" i="8"/>
  <c r="F9" i="8"/>
  <c r="E9" i="8"/>
  <c r="D9" i="8"/>
  <c r="H9" i="8"/>
  <c r="G10" i="8"/>
  <c r="G9" i="8"/>
  <c r="C14" i="8"/>
  <c r="C13" i="8"/>
  <c r="C10" i="8"/>
  <c r="C9" i="8"/>
</calcChain>
</file>

<file path=xl/sharedStrings.xml><?xml version="1.0" encoding="utf-8"?>
<sst xmlns="http://schemas.openxmlformats.org/spreadsheetml/2006/main" count="164" uniqueCount="145">
  <si>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</si>
  <si>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</si>
  <si>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</si>
  <si>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</si>
  <si>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</si>
  <si>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</si>
  <si>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</si>
  <si>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</si>
  <si>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</si>
  <si>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</si>
  <si>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</si>
  <si>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</si>
  <si>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</si>
  <si>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</si>
  <si>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</si>
  <si>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</si>
  <si>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</si>
  <si>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</si>
  <si>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</si>
  <si>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</si>
  <si>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</si>
  <si>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</si>
  <si>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</si>
  <si>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</si>
  <si>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</si>
  <si>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</si>
  <si>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</si>
  <si>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</si>
  <si>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</si>
  <si>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</si>
  <si>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</si>
  <si>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</si>
  <si>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</si>
  <si>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</si>
  <si>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</si>
  <si>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</si>
  <si>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</si>
  <si>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</si>
  <si>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</si>
  <si>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</si>
  <si>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</si>
  <si>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</si>
  <si>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</si>
  <si>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</si>
  <si>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</si>
  <si>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</si>
  <si>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</si>
  <si>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</si>
  <si>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</si>
  <si>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</si>
  <si>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</si>
  <si>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</si>
  <si>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</si>
  <si>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</si>
  <si>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</si>
  <si>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</si>
  <si>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</si>
  <si>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</si>
  <si>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</si>
  <si>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</si>
  <si>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</si>
  <si>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</si>
  <si>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</si>
  <si>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</si>
  <si>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</si>
  <si>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</si>
  <si>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</si>
  <si>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</si>
  <si>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</si>
  <si>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</si>
  <si>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</si>
  <si>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</si>
  <si>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</si>
  <si>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</si>
  <si>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</si>
  <si>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</si>
  <si>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</si>
  <si>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</si>
  <si>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Договор управления</t>
  </si>
  <si>
    <t xml:space="preserve"> ООО "Управляющая компания Ленинского района-1"</t>
  </si>
  <si>
    <t>1.Сведения об Управляющей компании Ленинского района-1</t>
  </si>
  <si>
    <t>Ленинского района-1":</t>
  </si>
  <si>
    <t>uklr2006@mail.ru</t>
  </si>
  <si>
    <t>2-260-343</t>
  </si>
  <si>
    <t>01.05.2009г.</t>
  </si>
  <si>
    <t>1.4 Вывоз и утилизация ТБО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</si>
  <si>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</si>
  <si>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</si>
  <si>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</si>
  <si>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</si>
  <si>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</si>
  <si>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</si>
  <si>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</si>
  <si>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</si>
  <si>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</si>
  <si>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</si>
  <si>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</si>
  <si>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</si>
  <si>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</si>
  <si>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</si>
  <si>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</si>
  <si>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</si>
  <si>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</si>
  <si>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№ 24 по ул. Партизанский пр-кт</t>
  </si>
  <si>
    <t>Часть 4</t>
  </si>
  <si>
    <t>ООО "Комфорт"</t>
  </si>
  <si>
    <t>ул. Тунгусская, 8</t>
  </si>
  <si>
    <t>Колличество проживающих</t>
  </si>
  <si>
    <t>ИТОГО ПО ДОМУ:</t>
  </si>
  <si>
    <t>ИТОГО П ПРОЧИМ УСЛУГАМ:</t>
  </si>
  <si>
    <t>ПРОЧИЕ УСЛУГИ: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</si>
  <si>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</si>
  <si>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</si>
  <si>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</si>
  <si>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</si>
  <si>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</si>
  <si>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4. Рекламные конструкции на общедомовом имуществе</t>
  </si>
  <si>
    <t>ООО " Восток Мегаполис "</t>
  </si>
  <si>
    <t>46,00 м2</t>
  </si>
  <si>
    <t>196,00 м2</t>
  </si>
  <si>
    <t>в т.ч. услуги по управлению, налоги</t>
  </si>
  <si>
    <t>5. Текущий ремонт коммуникаций, проходящих через нежилые помещения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</si>
  <si>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</si>
  <si>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</si>
  <si>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</si>
  <si>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</si>
  <si>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</si>
  <si>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</si>
  <si>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1164,70 м2</t>
  </si>
  <si>
    <t xml:space="preserve">                       Отчет ООО "Управляющей компании Ленинского района-1"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</si>
  <si>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</si>
  <si>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</si>
  <si>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</si>
  <si>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План по статье "текущий ремонт" на 2019 год</t>
  </si>
  <si>
    <t>переходящие остатки д/ср-в на конец 2018г.</t>
  </si>
  <si>
    <t>3. Перечень работ, выполненных по статье " текущий ремонт"  в 2018 году.</t>
  </si>
  <si>
    <t>4.1 в т.ч. услуги по управлению, налоги</t>
  </si>
  <si>
    <t>13 пм</t>
  </si>
  <si>
    <t xml:space="preserve">Косметический ремонт подъездов </t>
  </si>
  <si>
    <t>361 м2</t>
  </si>
  <si>
    <t>Исполнитель</t>
  </si>
  <si>
    <t>ООО "ТСГ"</t>
  </si>
  <si>
    <t>Замена фасадного козырька ( 1 подъезд)</t>
  </si>
  <si>
    <t>Предложение Управляющей компании: ремонт козырька над входом во второй подьезд,  ремонт системы электроснабжения в местах общего пользования. При недостаточном количестве средств, выполнение предлагаемых работ возможно так же частично за счет дополнительного сбора. Собственникам требуется предоставить протокол общего собрания о проведении предложенных, либо иных работ.</t>
  </si>
  <si>
    <t>ИСХ   № 35/02 от   "08.02.2019г"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</si>
</sst>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Border="1" applyAlignme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0" fontId="3" fillId="0" borderId="8" xfId="0" applyFont="1" applyBorder="1"/>
    <xf numFmtId="0" fontId="3" fillId="0" borderId="10" xfId="0" applyFont="1" applyBorder="1"/>
    <xf numFmtId="0" fontId="3" fillId="0" borderId="9" xfId="0" applyFont="1" applyBorder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2" fontId="0" fillId="0" borderId="0" xfId="0" applyNumberForma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0" fillId="2" borderId="1" xfId="0" applyFill="1" applyBorder="1"/>
    <xf numFmtId="0" fontId="9" fillId="2" borderId="1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2" borderId="1" xfId="0" applyFont="1" applyFill="1" applyBorder="1"/>
    <xf numFmtId="0" fontId="9" fillId="2" borderId="4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2" fontId="0" fillId="2" borderId="0" xfId="0" applyNumberFormat="1" applyFill="1" applyBorder="1"/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0" fontId="0" fillId="0" borderId="0" xfId="0" applyAlignment="1"/>
    <xf numFmtId="0" fontId="3" fillId="2" borderId="4" xfId="0" applyFont="1" applyFill="1" applyBorder="1" applyAlignment="1"/>
    <xf numFmtId="0" fontId="3" fillId="2" borderId="8" xfId="0" applyFont="1" applyFill="1" applyBorder="1" applyAlignment="1"/>
    <xf numFmtId="2" fontId="3" fillId="2" borderId="3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/>
    <xf numFmtId="0" fontId="0" fillId="0" borderId="0" xfId="0" applyFont="1"/>
    <xf numFmtId="0" fontId="9" fillId="2" borderId="7" xfId="0" applyFont="1" applyFill="1" applyBorder="1" applyAlignment="1">
      <alignment wrapText="1"/>
    </xf>
    <xf numFmtId="0" fontId="9" fillId="2" borderId="7" xfId="0" applyFont="1" applyFill="1" applyBorder="1" applyAlignment="1"/>
    <xf numFmtId="2" fontId="9" fillId="2" borderId="7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2" fontId="9" fillId="2" borderId="7" xfId="0" applyNumberFormat="1" applyFont="1" applyFill="1" applyBorder="1"/>
    <xf numFmtId="0" fontId="9" fillId="2" borderId="3" xfId="0" applyFont="1" applyFill="1" applyBorder="1" applyAlignment="1"/>
    <xf numFmtId="164" fontId="9" fillId="2" borderId="3" xfId="0" applyNumberFormat="1" applyFont="1" applyFill="1" applyBorder="1" applyAlignment="1">
      <alignment horizontal="center"/>
    </xf>
    <xf numFmtId="2" fontId="9" fillId="2" borderId="3" xfId="0" applyNumberFormat="1" applyFont="1" applyFill="1" applyBorder="1"/>
    <xf numFmtId="0" fontId="3" fillId="0" borderId="4" xfId="0" applyFont="1" applyBorder="1" applyAlignment="1"/>
    <xf numFmtId="0" fontId="3" fillId="0" borderId="8" xfId="0" applyFont="1" applyBorder="1" applyAlignment="1"/>
    <xf numFmtId="0" fontId="15" fillId="0" borderId="1" xfId="0" applyFont="1" applyBorder="1" applyAlignment="1">
      <alignment horizontal="center"/>
    </xf>
    <xf numFmtId="17" fontId="15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2" borderId="6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2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5" xfId="0" applyFont="1" applyBorder="1" applyAlignment="1"/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9" fillId="2" borderId="2" xfId="0" applyFont="1" applyFill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E10" sqref="E10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129</v>
      </c>
      <c r="C1" s="1"/>
    </row>
    <row r="2" spans="1:4" ht="15" customHeight="1" x14ac:dyDescent="0.25">
      <c r="A2" s="2" t="s">
        <v>46</v>
      </c>
      <c r="C2" s="4"/>
    </row>
    <row r="3" spans="1:4" ht="15.75" x14ac:dyDescent="0.25">
      <c r="B3" s="4" t="s">
        <v>10</v>
      </c>
      <c r="C3" s="23" t="s">
        <v>103</v>
      </c>
    </row>
    <row r="4" spans="1:4" s="130" customFormat="1" ht="14.25" customHeight="1" x14ac:dyDescent="0.25">
      <c r="A4" s="129" t="s">
        <v>144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80</v>
      </c>
      <c r="C6" s="21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6" t="s">
        <v>79</v>
      </c>
      <c r="D8" s="10"/>
    </row>
    <row r="9" spans="1:4" s="3" customFormat="1" ht="12" customHeight="1" x14ac:dyDescent="0.25">
      <c r="A9" s="13" t="s">
        <v>1</v>
      </c>
      <c r="B9" s="14" t="s">
        <v>11</v>
      </c>
      <c r="C9" s="145" t="s">
        <v>12</v>
      </c>
      <c r="D9" s="146"/>
    </row>
    <row r="10" spans="1:4" s="3" customFormat="1" ht="24" customHeight="1" x14ac:dyDescent="0.25">
      <c r="A10" s="13" t="s">
        <v>2</v>
      </c>
      <c r="B10" s="15" t="s">
        <v>13</v>
      </c>
      <c r="C10" s="147" t="s">
        <v>86</v>
      </c>
      <c r="D10" s="148"/>
    </row>
    <row r="11" spans="1:4" s="3" customFormat="1" ht="15" customHeight="1" x14ac:dyDescent="0.25">
      <c r="A11" s="13" t="s">
        <v>3</v>
      </c>
      <c r="B11" s="14" t="s">
        <v>14</v>
      </c>
      <c r="C11" s="145" t="s">
        <v>15</v>
      </c>
      <c r="D11" s="146"/>
    </row>
    <row r="12" spans="1:4" s="3" customFormat="1" ht="18.75" customHeight="1" x14ac:dyDescent="0.25">
      <c r="A12" s="152">
        <v>5</v>
      </c>
      <c r="B12" s="152" t="s">
        <v>87</v>
      </c>
      <c r="C12" s="57" t="s">
        <v>88</v>
      </c>
      <c r="D12" s="58" t="s">
        <v>89</v>
      </c>
    </row>
    <row r="13" spans="1:4" s="3" customFormat="1" ht="14.25" customHeight="1" x14ac:dyDescent="0.25">
      <c r="A13" s="152"/>
      <c r="B13" s="152"/>
      <c r="C13" s="57" t="s">
        <v>90</v>
      </c>
      <c r="D13" s="58" t="s">
        <v>91</v>
      </c>
    </row>
    <row r="14" spans="1:4" s="3" customFormat="1" x14ac:dyDescent="0.25">
      <c r="A14" s="152"/>
      <c r="B14" s="152"/>
      <c r="C14" s="57" t="s">
        <v>92</v>
      </c>
      <c r="D14" s="58" t="s">
        <v>93</v>
      </c>
    </row>
    <row r="15" spans="1:4" s="3" customFormat="1" ht="16.5" customHeight="1" x14ac:dyDescent="0.25">
      <c r="A15" s="152"/>
      <c r="B15" s="152"/>
      <c r="C15" s="57" t="s">
        <v>94</v>
      </c>
      <c r="D15" s="58" t="s">
        <v>95</v>
      </c>
    </row>
    <row r="16" spans="1:4" s="3" customFormat="1" ht="16.5" customHeight="1" x14ac:dyDescent="0.25">
      <c r="A16" s="152"/>
      <c r="B16" s="152"/>
      <c r="C16" s="57" t="s">
        <v>96</v>
      </c>
      <c r="D16" s="58" t="s">
        <v>97</v>
      </c>
    </row>
    <row r="17" spans="1:4" s="5" customFormat="1" ht="15.75" customHeight="1" x14ac:dyDescent="0.25">
      <c r="A17" s="152"/>
      <c r="B17" s="152"/>
      <c r="C17" s="57" t="s">
        <v>98</v>
      </c>
      <c r="D17" s="58" t="s">
        <v>99</v>
      </c>
    </row>
    <row r="18" spans="1:4" s="5" customFormat="1" ht="15.75" customHeight="1" x14ac:dyDescent="0.25">
      <c r="A18" s="152"/>
      <c r="B18" s="152"/>
      <c r="C18" s="59" t="s">
        <v>100</v>
      </c>
      <c r="D18" s="58" t="s">
        <v>101</v>
      </c>
    </row>
    <row r="19" spans="1:4" ht="21.75" customHeight="1" x14ac:dyDescent="0.25">
      <c r="A19" s="13" t="s">
        <v>4</v>
      </c>
      <c r="B19" s="14" t="s">
        <v>16</v>
      </c>
      <c r="C19" s="153" t="s">
        <v>82</v>
      </c>
      <c r="D19" s="154"/>
    </row>
    <row r="20" spans="1:4" s="5" customFormat="1" ht="19.5" customHeight="1" x14ac:dyDescent="0.25">
      <c r="A20" s="13" t="s">
        <v>5</v>
      </c>
      <c r="B20" s="14" t="s">
        <v>17</v>
      </c>
      <c r="C20" s="155" t="s">
        <v>49</v>
      </c>
      <c r="D20" s="156"/>
    </row>
    <row r="21" spans="1:4" s="5" customFormat="1" ht="15" customHeight="1" x14ac:dyDescent="0.25">
      <c r="A21" s="13" t="s">
        <v>6</v>
      </c>
      <c r="B21" s="14" t="s">
        <v>18</v>
      </c>
      <c r="C21" s="147" t="s">
        <v>19</v>
      </c>
      <c r="D21" s="157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21</v>
      </c>
      <c r="C25" s="7" t="s">
        <v>22</v>
      </c>
      <c r="D25" s="9" t="s">
        <v>23</v>
      </c>
    </row>
    <row r="26" spans="1:4" ht="30.75" customHeight="1" x14ac:dyDescent="0.25">
      <c r="A26" s="149" t="s">
        <v>26</v>
      </c>
      <c r="B26" s="150"/>
      <c r="C26" s="150"/>
      <c r="D26" s="151"/>
    </row>
    <row r="27" spans="1:4" ht="12" customHeight="1" x14ac:dyDescent="0.25">
      <c r="A27" s="54"/>
      <c r="B27" s="55"/>
      <c r="C27" s="55"/>
      <c r="D27" s="56"/>
    </row>
    <row r="28" spans="1:4" ht="13.5" customHeight="1" x14ac:dyDescent="0.25">
      <c r="A28" s="7">
        <v>1</v>
      </c>
      <c r="B28" s="6" t="s">
        <v>102</v>
      </c>
      <c r="C28" s="6" t="s">
        <v>24</v>
      </c>
      <c r="D28" s="6" t="s">
        <v>25</v>
      </c>
    </row>
    <row r="29" spans="1:4" x14ac:dyDescent="0.25">
      <c r="A29" s="20" t="s">
        <v>27</v>
      </c>
      <c r="B29" s="19"/>
      <c r="C29" s="19"/>
      <c r="D29" s="63"/>
    </row>
    <row r="30" spans="1:4" x14ac:dyDescent="0.25">
      <c r="A30" s="7">
        <v>1</v>
      </c>
      <c r="B30" s="6" t="s">
        <v>105</v>
      </c>
      <c r="C30" s="6" t="s">
        <v>24</v>
      </c>
      <c r="D30" s="6" t="s">
        <v>83</v>
      </c>
    </row>
    <row r="31" spans="1:4" x14ac:dyDescent="0.25">
      <c r="A31" s="20" t="s">
        <v>39</v>
      </c>
      <c r="B31" s="19"/>
      <c r="C31" s="19"/>
      <c r="D31" s="64"/>
    </row>
    <row r="32" spans="1:4" x14ac:dyDescent="0.25">
      <c r="A32" s="20" t="s">
        <v>40</v>
      </c>
      <c r="B32" s="19"/>
      <c r="C32" s="19"/>
      <c r="D32" s="64"/>
    </row>
    <row r="33" spans="1:4" x14ac:dyDescent="0.25">
      <c r="A33" s="7">
        <v>1</v>
      </c>
      <c r="B33" s="6" t="s">
        <v>117</v>
      </c>
      <c r="C33" s="6" t="s">
        <v>106</v>
      </c>
      <c r="D33" s="6" t="s">
        <v>28</v>
      </c>
    </row>
    <row r="34" spans="1:4" ht="15" customHeight="1" x14ac:dyDescent="0.25">
      <c r="A34" s="20" t="s">
        <v>29</v>
      </c>
      <c r="B34" s="19"/>
      <c r="C34" s="19"/>
      <c r="D34" s="65"/>
    </row>
    <row r="35" spans="1:4" x14ac:dyDescent="0.25">
      <c r="A35" s="7">
        <v>1</v>
      </c>
      <c r="B35" s="6" t="s">
        <v>30</v>
      </c>
      <c r="C35" s="6" t="s">
        <v>24</v>
      </c>
      <c r="D35" s="6" t="s">
        <v>25</v>
      </c>
    </row>
    <row r="36" spans="1:4" x14ac:dyDescent="0.25">
      <c r="A36" s="27"/>
      <c r="B36" s="12"/>
      <c r="C36" s="12"/>
      <c r="D36" s="12"/>
    </row>
    <row r="37" spans="1:4" x14ac:dyDescent="0.25">
      <c r="A37" s="4" t="s">
        <v>45</v>
      </c>
      <c r="B37" s="19"/>
      <c r="C37" s="19"/>
      <c r="D37" s="19"/>
    </row>
    <row r="38" spans="1:4" ht="15" customHeight="1" x14ac:dyDescent="0.25">
      <c r="A38" s="7">
        <v>1</v>
      </c>
      <c r="B38" s="6" t="s">
        <v>31</v>
      </c>
      <c r="C38" s="143">
        <v>1935</v>
      </c>
      <c r="D38" s="144"/>
    </row>
    <row r="39" spans="1:4" x14ac:dyDescent="0.25">
      <c r="A39" s="7">
        <v>2</v>
      </c>
      <c r="B39" s="6" t="s">
        <v>33</v>
      </c>
      <c r="C39" s="143">
        <v>3</v>
      </c>
      <c r="D39" s="144"/>
    </row>
    <row r="40" spans="1:4" x14ac:dyDescent="0.25">
      <c r="A40" s="7">
        <v>3</v>
      </c>
      <c r="B40" s="6" t="s">
        <v>34</v>
      </c>
      <c r="C40" s="143">
        <v>2</v>
      </c>
      <c r="D40" s="144"/>
    </row>
    <row r="41" spans="1:4" ht="15" customHeight="1" x14ac:dyDescent="0.25">
      <c r="A41" s="7">
        <v>4</v>
      </c>
      <c r="B41" s="6" t="s">
        <v>32</v>
      </c>
      <c r="C41" s="143" t="s">
        <v>50</v>
      </c>
      <c r="D41" s="144"/>
    </row>
    <row r="42" spans="1:4" x14ac:dyDescent="0.25">
      <c r="A42" s="7">
        <v>5</v>
      </c>
      <c r="B42" s="6" t="s">
        <v>35</v>
      </c>
      <c r="C42" s="143" t="s">
        <v>50</v>
      </c>
      <c r="D42" s="144"/>
    </row>
    <row r="43" spans="1:4" x14ac:dyDescent="0.25">
      <c r="A43" s="7">
        <v>6</v>
      </c>
      <c r="B43" s="6" t="s">
        <v>36</v>
      </c>
      <c r="C43" s="143" t="s">
        <v>128</v>
      </c>
      <c r="D43" s="144"/>
    </row>
    <row r="44" spans="1:4" ht="15" customHeight="1" x14ac:dyDescent="0.25">
      <c r="A44" s="7">
        <v>7</v>
      </c>
      <c r="B44" s="6" t="s">
        <v>37</v>
      </c>
      <c r="C44" s="143" t="s">
        <v>118</v>
      </c>
      <c r="D44" s="144"/>
    </row>
    <row r="45" spans="1:4" x14ac:dyDescent="0.25">
      <c r="A45" s="7">
        <v>8</v>
      </c>
      <c r="B45" s="6" t="s">
        <v>38</v>
      </c>
      <c r="C45" s="143" t="s">
        <v>119</v>
      </c>
      <c r="D45" s="144"/>
    </row>
    <row r="46" spans="1:4" x14ac:dyDescent="0.25">
      <c r="A46" s="7">
        <v>9</v>
      </c>
      <c r="B46" s="6" t="s">
        <v>107</v>
      </c>
      <c r="C46" s="143">
        <v>60</v>
      </c>
      <c r="D46" s="148"/>
    </row>
    <row r="47" spans="1:4" x14ac:dyDescent="0.25">
      <c r="A47" s="7">
        <v>10</v>
      </c>
      <c r="B47" s="6" t="s">
        <v>78</v>
      </c>
      <c r="C47" s="158" t="s">
        <v>84</v>
      </c>
      <c r="D47" s="144"/>
    </row>
    <row r="48" spans="1:4" x14ac:dyDescent="0.25">
      <c r="A48" s="4"/>
    </row>
    <row r="49" spans="1:4" x14ac:dyDescent="0.25">
      <c r="A49" s="4"/>
    </row>
    <row r="51" spans="1:4" x14ac:dyDescent="0.25">
      <c r="A51" s="60"/>
      <c r="B51" s="60"/>
      <c r="C51" s="41"/>
      <c r="D51" s="61"/>
    </row>
    <row r="52" spans="1:4" x14ac:dyDescent="0.25">
      <c r="A52" s="60"/>
      <c r="B52" s="60"/>
      <c r="C52" s="41"/>
      <c r="D52" s="61"/>
    </row>
    <row r="53" spans="1:4" x14ac:dyDescent="0.25">
      <c r="A53" s="60"/>
      <c r="B53" s="60"/>
      <c r="C53" s="41"/>
      <c r="D53" s="61"/>
    </row>
    <row r="54" spans="1:4" x14ac:dyDescent="0.25">
      <c r="A54" s="60"/>
      <c r="B54" s="60"/>
      <c r="C54" s="41"/>
      <c r="D54" s="61"/>
    </row>
    <row r="55" spans="1:4" x14ac:dyDescent="0.25">
      <c r="A55" s="60"/>
      <c r="B55" s="60"/>
      <c r="C55" s="40"/>
      <c r="D55" s="61"/>
    </row>
    <row r="56" spans="1:4" x14ac:dyDescent="0.25">
      <c r="A56" s="60"/>
      <c r="B56" s="60"/>
      <c r="C56" s="62"/>
      <c r="D56" s="61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topLeftCell="A21" workbookViewId="0">
      <selection sqref="A1:H75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140625" style="52" customWidth="1"/>
    <col min="4" max="4" width="8" customWidth="1"/>
    <col min="5" max="5" width="11" customWidth="1"/>
    <col min="6" max="6" width="9.7109375" customWidth="1"/>
    <col min="7" max="7" width="13.7109375" customWidth="1"/>
    <col min="8" max="8" width="12" customWidth="1"/>
  </cols>
  <sheetData>
    <row r="1" spans="1:26" x14ac:dyDescent="0.25">
      <c r="A1" s="4" t="s">
        <v>111</v>
      </c>
      <c r="B1"/>
      <c r="C1" s="35"/>
      <c r="D1" s="35"/>
      <c r="G1" s="35"/>
      <c r="H1" s="19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16.5" customHeight="1" x14ac:dyDescent="0.25">
      <c r="A2" s="4" t="s">
        <v>130</v>
      </c>
      <c r="B2"/>
      <c r="C2" s="35"/>
      <c r="D2" s="35"/>
      <c r="G2" s="35"/>
      <c r="H2" s="19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s="102" customFormat="1" ht="23.25" customHeight="1" x14ac:dyDescent="0.25">
      <c r="A3" s="159" t="s">
        <v>131</v>
      </c>
      <c r="B3" s="159"/>
      <c r="C3" s="95"/>
      <c r="D3" s="96">
        <f>D5+D4</f>
        <v>175.71</v>
      </c>
      <c r="E3" s="97"/>
      <c r="F3" s="98"/>
      <c r="G3" s="98"/>
      <c r="H3" s="99"/>
      <c r="I3" s="100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</row>
    <row r="4" spans="1:26" s="102" customFormat="1" ht="14.25" customHeight="1" x14ac:dyDescent="0.25">
      <c r="A4" s="159" t="s">
        <v>112</v>
      </c>
      <c r="B4" s="171"/>
      <c r="C4" s="95"/>
      <c r="D4" s="96">
        <v>317.25</v>
      </c>
      <c r="E4" s="97"/>
      <c r="F4" s="98"/>
      <c r="G4" s="98"/>
      <c r="H4" s="103"/>
      <c r="I4" s="100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</row>
    <row r="5" spans="1:26" s="102" customFormat="1" ht="13.5" customHeight="1" x14ac:dyDescent="0.25">
      <c r="A5" s="159" t="s">
        <v>113</v>
      </c>
      <c r="B5" s="171"/>
      <c r="C5" s="95"/>
      <c r="D5" s="96">
        <v>-141.54</v>
      </c>
      <c r="E5" s="97"/>
      <c r="F5" s="98"/>
      <c r="G5" s="98"/>
      <c r="H5" s="99"/>
      <c r="I5" s="100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</row>
    <row r="6" spans="1:26" ht="15" customHeight="1" x14ac:dyDescent="0.25">
      <c r="A6" s="160" t="s">
        <v>132</v>
      </c>
      <c r="B6" s="161"/>
      <c r="C6" s="161"/>
      <c r="D6" s="161"/>
      <c r="E6" s="161"/>
      <c r="F6" s="161"/>
      <c r="G6" s="161"/>
      <c r="H6" s="162"/>
      <c r="I6" s="94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56.25" customHeight="1" x14ac:dyDescent="0.25">
      <c r="A7" s="169" t="s">
        <v>57</v>
      </c>
      <c r="B7" s="170"/>
      <c r="C7" s="48" t="s">
        <v>58</v>
      </c>
      <c r="D7" s="28" t="s">
        <v>59</v>
      </c>
      <c r="E7" s="28" t="s">
        <v>60</v>
      </c>
      <c r="F7" s="28" t="s">
        <v>61</v>
      </c>
      <c r="G7" s="36" t="s">
        <v>62</v>
      </c>
      <c r="H7" s="28" t="s">
        <v>63</v>
      </c>
    </row>
    <row r="8" spans="1:26" s="4" customFormat="1" ht="17.25" customHeight="1" x14ac:dyDescent="0.25">
      <c r="A8" s="169" t="s">
        <v>64</v>
      </c>
      <c r="B8" s="170"/>
      <c r="C8" s="49">
        <f>C12+C15+C18+C21</f>
        <v>14.940000000000001</v>
      </c>
      <c r="D8" s="66">
        <v>-72.45</v>
      </c>
      <c r="E8" s="69">
        <f>E12+E15+E18+E21</f>
        <v>208.39000000000001</v>
      </c>
      <c r="F8" s="69">
        <f>F12+F15+F18+F21</f>
        <v>183.85999999999999</v>
      </c>
      <c r="G8" s="69">
        <f>F8</f>
        <v>183.85999999999999</v>
      </c>
      <c r="H8" s="70">
        <f>F8-E8+D8</f>
        <v>-96.980000000000032</v>
      </c>
    </row>
    <row r="9" spans="1:26" x14ac:dyDescent="0.25">
      <c r="A9" s="37" t="s">
        <v>65</v>
      </c>
      <c r="B9" s="38"/>
      <c r="C9" s="50">
        <f>C8-C10</f>
        <v>13.446000000000002</v>
      </c>
      <c r="D9" s="71">
        <f>D8-D10</f>
        <v>-65.204999999999998</v>
      </c>
      <c r="E9" s="71">
        <f>E8-E10</f>
        <v>187.55100000000002</v>
      </c>
      <c r="F9" s="71">
        <f>F8-F10</f>
        <v>165.47399999999999</v>
      </c>
      <c r="G9" s="71">
        <f>G8-G10</f>
        <v>165.47399999999999</v>
      </c>
      <c r="H9" s="70">
        <f t="shared" ref="H9:H10" si="0">F9-E9+D9</f>
        <v>-87.282000000000025</v>
      </c>
    </row>
    <row r="10" spans="1:26" x14ac:dyDescent="0.25">
      <c r="A10" s="165" t="s">
        <v>66</v>
      </c>
      <c r="B10" s="166"/>
      <c r="C10" s="50">
        <f>C8*10%</f>
        <v>1.4940000000000002</v>
      </c>
      <c r="D10" s="71">
        <f>D8*10%</f>
        <v>-7.245000000000001</v>
      </c>
      <c r="E10" s="71">
        <f>E8*10%</f>
        <v>20.839000000000002</v>
      </c>
      <c r="F10" s="71">
        <f>F8*10%</f>
        <v>18.385999999999999</v>
      </c>
      <c r="G10" s="71">
        <f>G8*10%</f>
        <v>18.385999999999999</v>
      </c>
      <c r="H10" s="70">
        <f t="shared" si="0"/>
        <v>-9.698000000000004</v>
      </c>
    </row>
    <row r="11" spans="1:26" ht="12.75" customHeight="1" x14ac:dyDescent="0.25">
      <c r="A11" s="189" t="s">
        <v>67</v>
      </c>
      <c r="B11" s="190"/>
      <c r="C11" s="190"/>
      <c r="D11" s="190"/>
      <c r="E11" s="190"/>
      <c r="F11" s="190"/>
      <c r="G11" s="190"/>
      <c r="H11" s="191"/>
    </row>
    <row r="12" spans="1:26" x14ac:dyDescent="0.25">
      <c r="A12" s="167" t="s">
        <v>47</v>
      </c>
      <c r="B12" s="168"/>
      <c r="C12" s="49">
        <v>4.76</v>
      </c>
      <c r="D12" s="75">
        <v>-24.31</v>
      </c>
      <c r="E12" s="75">
        <v>66.53</v>
      </c>
      <c r="F12" s="75">
        <v>59.09</v>
      </c>
      <c r="G12" s="75">
        <f>F12</f>
        <v>59.09</v>
      </c>
      <c r="H12" s="71">
        <f>F12-E12+D12</f>
        <v>-31.749999999999996</v>
      </c>
      <c r="J12" s="76"/>
    </row>
    <row r="13" spans="1:26" x14ac:dyDescent="0.25">
      <c r="A13" s="37" t="s">
        <v>65</v>
      </c>
      <c r="B13" s="38"/>
      <c r="C13" s="50">
        <f>C12-C14</f>
        <v>4.2839999999999998</v>
      </c>
      <c r="D13" s="71">
        <f>D12-D14</f>
        <v>-21.878999999999998</v>
      </c>
      <c r="E13" s="71">
        <f>E12-E14</f>
        <v>59.877000000000002</v>
      </c>
      <c r="F13" s="71">
        <f>F12-F14</f>
        <v>53.181000000000004</v>
      </c>
      <c r="G13" s="71">
        <f>G12-G14</f>
        <v>53.181000000000004</v>
      </c>
      <c r="H13" s="71">
        <f t="shared" ref="H13:H23" si="1">F13-E13+D13</f>
        <v>-28.574999999999996</v>
      </c>
      <c r="J13" s="76"/>
    </row>
    <row r="14" spans="1:26" x14ac:dyDescent="0.25">
      <c r="A14" s="165" t="s">
        <v>66</v>
      </c>
      <c r="B14" s="166"/>
      <c r="C14" s="50">
        <f>C12*10%</f>
        <v>0.47599999999999998</v>
      </c>
      <c r="D14" s="71">
        <f>D12*10%</f>
        <v>-2.431</v>
      </c>
      <c r="E14" s="71">
        <f>E12*10%</f>
        <v>6.6530000000000005</v>
      </c>
      <c r="F14" s="71">
        <f>F12*10%</f>
        <v>5.9090000000000007</v>
      </c>
      <c r="G14" s="71">
        <f>G12*10%</f>
        <v>5.9090000000000007</v>
      </c>
      <c r="H14" s="71">
        <f t="shared" si="1"/>
        <v>-3.1749999999999998</v>
      </c>
      <c r="J14" s="76"/>
    </row>
    <row r="15" spans="1:26" ht="23.25" customHeight="1" x14ac:dyDescent="0.25">
      <c r="A15" s="167" t="s">
        <v>41</v>
      </c>
      <c r="B15" s="168"/>
      <c r="C15" s="49">
        <v>3.45</v>
      </c>
      <c r="D15" s="75">
        <v>-16.88</v>
      </c>
      <c r="E15" s="75">
        <v>48.22</v>
      </c>
      <c r="F15" s="75">
        <v>42.83</v>
      </c>
      <c r="G15" s="75">
        <f>F15</f>
        <v>42.83</v>
      </c>
      <c r="H15" s="71">
        <f t="shared" si="1"/>
        <v>-22.27</v>
      </c>
    </row>
    <row r="16" spans="1:26" x14ac:dyDescent="0.25">
      <c r="A16" s="37" t="s">
        <v>65</v>
      </c>
      <c r="B16" s="38"/>
      <c r="C16" s="50">
        <f>C15-C17</f>
        <v>3.105</v>
      </c>
      <c r="D16" s="71">
        <f>D15-D17</f>
        <v>-15.191999999999998</v>
      </c>
      <c r="E16" s="71">
        <f>E15-E17</f>
        <v>43.397999999999996</v>
      </c>
      <c r="F16" s="71">
        <f>F15-F17</f>
        <v>38.546999999999997</v>
      </c>
      <c r="G16" s="71">
        <f>G15-G17</f>
        <v>38.546999999999997</v>
      </c>
      <c r="H16" s="71">
        <f t="shared" si="1"/>
        <v>-20.042999999999999</v>
      </c>
    </row>
    <row r="17" spans="1:8" ht="15" customHeight="1" x14ac:dyDescent="0.25">
      <c r="A17" s="165" t="s">
        <v>66</v>
      </c>
      <c r="B17" s="166"/>
      <c r="C17" s="50">
        <f>C15*10%</f>
        <v>0.34500000000000003</v>
      </c>
      <c r="D17" s="71">
        <f>D15*10%</f>
        <v>-1.6879999999999999</v>
      </c>
      <c r="E17" s="71">
        <f>E15*10%</f>
        <v>4.8220000000000001</v>
      </c>
      <c r="F17" s="71">
        <f>F15*10%</f>
        <v>4.2830000000000004</v>
      </c>
      <c r="G17" s="71">
        <f>G15*10%</f>
        <v>4.2830000000000004</v>
      </c>
      <c r="H17" s="71">
        <f t="shared" si="1"/>
        <v>-2.2269999999999994</v>
      </c>
    </row>
    <row r="18" spans="1:8" ht="12" customHeight="1" x14ac:dyDescent="0.25">
      <c r="A18" s="167" t="s">
        <v>48</v>
      </c>
      <c r="B18" s="168"/>
      <c r="C18" s="48">
        <v>2.37</v>
      </c>
      <c r="D18" s="75">
        <v>-11.69</v>
      </c>
      <c r="E18" s="75">
        <v>33.119999999999997</v>
      </c>
      <c r="F18" s="75">
        <v>29.43</v>
      </c>
      <c r="G18" s="75">
        <f>F18</f>
        <v>29.43</v>
      </c>
      <c r="H18" s="71">
        <f t="shared" si="1"/>
        <v>-15.379999999999997</v>
      </c>
    </row>
    <row r="19" spans="1:8" ht="13.5" customHeight="1" x14ac:dyDescent="0.25">
      <c r="A19" s="37" t="s">
        <v>65</v>
      </c>
      <c r="B19" s="38"/>
      <c r="C19" s="50">
        <f>C18-C20</f>
        <v>2.133</v>
      </c>
      <c r="D19" s="71">
        <f>D18-D20</f>
        <v>-10.520999999999999</v>
      </c>
      <c r="E19" s="71">
        <f>E18-E20</f>
        <v>29.807999999999996</v>
      </c>
      <c r="F19" s="71">
        <f>F18-F20</f>
        <v>26.486999999999998</v>
      </c>
      <c r="G19" s="71">
        <f>G18-G20</f>
        <v>26.486999999999998</v>
      </c>
      <c r="H19" s="71">
        <f t="shared" si="1"/>
        <v>-13.841999999999997</v>
      </c>
    </row>
    <row r="20" spans="1:8" ht="12.75" customHeight="1" x14ac:dyDescent="0.25">
      <c r="A20" s="165" t="s">
        <v>66</v>
      </c>
      <c r="B20" s="166"/>
      <c r="C20" s="50">
        <f>C18*10%</f>
        <v>0.23700000000000002</v>
      </c>
      <c r="D20" s="71">
        <f>D18*10%</f>
        <v>-1.169</v>
      </c>
      <c r="E20" s="71">
        <f>E18*10%</f>
        <v>3.3119999999999998</v>
      </c>
      <c r="F20" s="71">
        <f>F18*10%</f>
        <v>2.9430000000000001</v>
      </c>
      <c r="G20" s="71">
        <f>G18*10%</f>
        <v>2.9430000000000001</v>
      </c>
      <c r="H20" s="71">
        <f t="shared" si="1"/>
        <v>-1.5379999999999998</v>
      </c>
    </row>
    <row r="21" spans="1:8" ht="14.25" customHeight="1" x14ac:dyDescent="0.25">
      <c r="A21" s="11" t="s">
        <v>85</v>
      </c>
      <c r="B21" s="39"/>
      <c r="C21" s="51">
        <v>4.3600000000000003</v>
      </c>
      <c r="D21" s="71">
        <v>-19.55</v>
      </c>
      <c r="E21" s="71">
        <v>60.52</v>
      </c>
      <c r="F21" s="71">
        <v>52.51</v>
      </c>
      <c r="G21" s="71">
        <f>F21</f>
        <v>52.51</v>
      </c>
      <c r="H21" s="71">
        <f t="shared" si="1"/>
        <v>-27.560000000000006</v>
      </c>
    </row>
    <row r="22" spans="1:8" ht="14.25" customHeight="1" x14ac:dyDescent="0.25">
      <c r="A22" s="37" t="s">
        <v>65</v>
      </c>
      <c r="B22" s="38"/>
      <c r="C22" s="50">
        <f>C21-C23</f>
        <v>3.9240000000000004</v>
      </c>
      <c r="D22" s="71">
        <f>D21-D23</f>
        <v>-17.594999999999999</v>
      </c>
      <c r="E22" s="71">
        <f>E21-E23</f>
        <v>54.468000000000004</v>
      </c>
      <c r="F22" s="71">
        <f>F21-F23</f>
        <v>47.259</v>
      </c>
      <c r="G22" s="71">
        <f>G21-G23</f>
        <v>47.259</v>
      </c>
      <c r="H22" s="71">
        <f t="shared" si="1"/>
        <v>-24.804000000000002</v>
      </c>
    </row>
    <row r="23" spans="1:8" x14ac:dyDescent="0.25">
      <c r="A23" s="165" t="s">
        <v>66</v>
      </c>
      <c r="B23" s="166"/>
      <c r="C23" s="50">
        <f>C21*10%</f>
        <v>0.43600000000000005</v>
      </c>
      <c r="D23" s="71">
        <f>D21*10%</f>
        <v>-1.9550000000000001</v>
      </c>
      <c r="E23" s="71">
        <f>E21*10%</f>
        <v>6.0520000000000005</v>
      </c>
      <c r="F23" s="71">
        <f>F21*10%</f>
        <v>5.2510000000000003</v>
      </c>
      <c r="G23" s="71">
        <f>G21*10%</f>
        <v>5.2510000000000003</v>
      </c>
      <c r="H23" s="71">
        <f t="shared" si="1"/>
        <v>-2.7560000000000002</v>
      </c>
    </row>
    <row r="24" spans="1:8" s="102" customFormat="1" ht="9.75" customHeight="1" x14ac:dyDescent="0.25">
      <c r="A24" s="104"/>
      <c r="B24" s="105"/>
      <c r="C24" s="106"/>
      <c r="D24" s="107"/>
      <c r="E24" s="108"/>
      <c r="F24" s="108"/>
      <c r="G24" s="109"/>
      <c r="H24" s="110"/>
    </row>
    <row r="25" spans="1:8" s="4" customFormat="1" ht="19.5" customHeight="1" x14ac:dyDescent="0.25">
      <c r="A25" s="169" t="s">
        <v>42</v>
      </c>
      <c r="B25" s="170"/>
      <c r="C25" s="51">
        <v>4.49</v>
      </c>
      <c r="D25" s="70">
        <v>212.28</v>
      </c>
      <c r="E25" s="70">
        <v>62.75</v>
      </c>
      <c r="F25" s="70">
        <v>55.74</v>
      </c>
      <c r="G25" s="72">
        <f>G26+G27</f>
        <v>236.63400000000001</v>
      </c>
      <c r="H25" s="70">
        <f>F25-E25-G25+D25+F25</f>
        <v>24.375999999999998</v>
      </c>
    </row>
    <row r="26" spans="1:8" s="4" customFormat="1" ht="18.75" customHeight="1" x14ac:dyDescent="0.25">
      <c r="A26" s="67" t="s">
        <v>68</v>
      </c>
      <c r="B26" s="68"/>
      <c r="C26" s="51">
        <f>C25-C27</f>
        <v>4.0410000000000004</v>
      </c>
      <c r="D26" s="70">
        <v>210.7</v>
      </c>
      <c r="E26" s="70">
        <f>E25-E27</f>
        <v>56.475000000000001</v>
      </c>
      <c r="F26" s="70">
        <f>F25-F27</f>
        <v>50.166000000000004</v>
      </c>
      <c r="G26" s="73">
        <f>H54</f>
        <v>231.06</v>
      </c>
      <c r="H26" s="71">
        <f t="shared" ref="H26:H27" si="2">F26-E26-G26+D26+F26</f>
        <v>23.496999999999993</v>
      </c>
    </row>
    <row r="27" spans="1:8" ht="12.75" customHeight="1" x14ac:dyDescent="0.25">
      <c r="A27" s="165" t="s">
        <v>66</v>
      </c>
      <c r="B27" s="166"/>
      <c r="C27" s="50">
        <f>C25*10%</f>
        <v>0.44900000000000007</v>
      </c>
      <c r="D27" s="7">
        <v>1.59</v>
      </c>
      <c r="E27" s="71">
        <f>E25*10%</f>
        <v>6.2750000000000004</v>
      </c>
      <c r="F27" s="71">
        <f>F25*10%</f>
        <v>5.5740000000000007</v>
      </c>
      <c r="G27" s="71">
        <f>F27</f>
        <v>5.5740000000000007</v>
      </c>
      <c r="H27" s="71">
        <f t="shared" si="2"/>
        <v>0.88900000000000023</v>
      </c>
    </row>
    <row r="28" spans="1:8" ht="8.25" customHeight="1" x14ac:dyDescent="0.25">
      <c r="A28" s="127"/>
      <c r="B28" s="128"/>
      <c r="C28" s="50"/>
      <c r="D28" s="7"/>
      <c r="E28" s="71"/>
      <c r="F28" s="71"/>
      <c r="G28" s="71"/>
      <c r="H28" s="71"/>
    </row>
    <row r="29" spans="1:8" s="4" customFormat="1" ht="12.75" customHeight="1" x14ac:dyDescent="0.25">
      <c r="A29" s="192" t="s">
        <v>122</v>
      </c>
      <c r="B29" s="193"/>
      <c r="C29" s="98"/>
      <c r="D29" s="97">
        <v>-3.26</v>
      </c>
      <c r="E29" s="98">
        <f>E31+E32+E33+E34</f>
        <v>9.76</v>
      </c>
      <c r="F29" s="98">
        <f t="shared" ref="F29:G29" si="3">F31+F32+F33+F34</f>
        <v>8.7099999999999991</v>
      </c>
      <c r="G29" s="98">
        <f t="shared" si="3"/>
        <v>8.7099999999999991</v>
      </c>
      <c r="H29" s="97">
        <f>F29-E29-G29+D29+F29</f>
        <v>-4.3100000000000005</v>
      </c>
    </row>
    <row r="30" spans="1:8" ht="12.75" customHeight="1" x14ac:dyDescent="0.25">
      <c r="A30" s="109" t="s">
        <v>123</v>
      </c>
      <c r="B30" s="105"/>
      <c r="C30" s="106"/>
      <c r="D30" s="125"/>
      <c r="E30" s="106"/>
      <c r="F30" s="106"/>
      <c r="G30" s="126"/>
      <c r="H30" s="97"/>
    </row>
    <row r="31" spans="1:8" ht="12.75" customHeight="1" x14ac:dyDescent="0.25">
      <c r="A31" s="196" t="s">
        <v>124</v>
      </c>
      <c r="B31" s="197"/>
      <c r="C31" s="106"/>
      <c r="D31" s="125">
        <v>-0.51</v>
      </c>
      <c r="E31" s="106">
        <v>2.56</v>
      </c>
      <c r="F31" s="106">
        <v>2.1800000000000002</v>
      </c>
      <c r="G31" s="126">
        <f>F31</f>
        <v>2.1800000000000002</v>
      </c>
      <c r="H31" s="70">
        <f t="shared" ref="H31:H34" si="4">F31-E31-G31+D31+F31</f>
        <v>-0.89000000000000012</v>
      </c>
    </row>
    <row r="32" spans="1:8" ht="12.75" customHeight="1" x14ac:dyDescent="0.25">
      <c r="A32" s="196" t="s">
        <v>125</v>
      </c>
      <c r="B32" s="197"/>
      <c r="C32" s="106"/>
      <c r="D32" s="125">
        <v>0</v>
      </c>
      <c r="E32" s="106">
        <v>0</v>
      </c>
      <c r="F32" s="106">
        <v>0</v>
      </c>
      <c r="G32" s="126">
        <f t="shared" ref="G32:G34" si="5">F32</f>
        <v>0</v>
      </c>
      <c r="H32" s="70">
        <f t="shared" si="4"/>
        <v>0</v>
      </c>
    </row>
    <row r="33" spans="1:26" ht="12.75" customHeight="1" x14ac:dyDescent="0.25">
      <c r="A33" s="196" t="s">
        <v>126</v>
      </c>
      <c r="B33" s="197"/>
      <c r="C33" s="106"/>
      <c r="D33" s="125">
        <v>-2.57</v>
      </c>
      <c r="E33" s="106">
        <v>5.97</v>
      </c>
      <c r="F33" s="106">
        <v>5.51</v>
      </c>
      <c r="G33" s="126">
        <f t="shared" si="5"/>
        <v>5.51</v>
      </c>
      <c r="H33" s="70">
        <f t="shared" si="4"/>
        <v>-3.0299999999999994</v>
      </c>
    </row>
    <row r="34" spans="1:26" ht="12.75" customHeight="1" x14ac:dyDescent="0.25">
      <c r="A34" s="196" t="s">
        <v>127</v>
      </c>
      <c r="B34" s="197"/>
      <c r="C34" s="106"/>
      <c r="D34" s="125">
        <v>-0.18</v>
      </c>
      <c r="E34" s="106">
        <v>1.23</v>
      </c>
      <c r="F34" s="106">
        <v>1.02</v>
      </c>
      <c r="G34" s="126">
        <f t="shared" si="5"/>
        <v>1.02</v>
      </c>
      <c r="H34" s="70">
        <f t="shared" si="4"/>
        <v>-0.3899999999999999</v>
      </c>
    </row>
    <row r="35" spans="1:26" s="113" customFormat="1" ht="13.5" customHeight="1" x14ac:dyDescent="0.25">
      <c r="A35" s="163" t="s">
        <v>108</v>
      </c>
      <c r="B35" s="164"/>
      <c r="C35" s="98"/>
      <c r="D35" s="97"/>
      <c r="E35" s="97">
        <f>E8+E25+E29</f>
        <v>280.89999999999998</v>
      </c>
      <c r="F35" s="97">
        <f>F8+F25+F29</f>
        <v>248.31</v>
      </c>
      <c r="G35" s="97">
        <f>G8+G25+G29</f>
        <v>429.20400000000001</v>
      </c>
      <c r="H35" s="97"/>
    </row>
    <row r="36" spans="1:26" s="113" customFormat="1" ht="13.5" customHeight="1" x14ac:dyDescent="0.25">
      <c r="A36" s="198" t="s">
        <v>110</v>
      </c>
      <c r="B36" s="199"/>
      <c r="C36" s="98"/>
      <c r="D36" s="111"/>
      <c r="E36" s="97"/>
      <c r="F36" s="97"/>
      <c r="G36" s="112"/>
      <c r="H36" s="97"/>
    </row>
    <row r="37" spans="1:26" s="4" customFormat="1" ht="23.25" customHeight="1" x14ac:dyDescent="0.25">
      <c r="A37" s="194" t="s">
        <v>116</v>
      </c>
      <c r="B37" s="195"/>
      <c r="C37" s="88"/>
      <c r="D37" s="89">
        <v>35.72</v>
      </c>
      <c r="E37" s="90">
        <v>58.36</v>
      </c>
      <c r="F37" s="90">
        <v>48.91</v>
      </c>
      <c r="G37" s="91">
        <f>G38</f>
        <v>22.987699999999997</v>
      </c>
      <c r="H37" s="90">
        <f>F37-E37+D37+F37-G37</f>
        <v>52.192299999999996</v>
      </c>
      <c r="I37" s="44"/>
    </row>
    <row r="38" spans="1:26" ht="12.75" customHeight="1" x14ac:dyDescent="0.25">
      <c r="A38" s="139" t="s">
        <v>136</v>
      </c>
      <c r="B38" s="140"/>
      <c r="C38" s="50"/>
      <c r="D38" s="7">
        <v>-65.83</v>
      </c>
      <c r="E38" s="71">
        <f>E37*47%</f>
        <v>27.429199999999998</v>
      </c>
      <c r="F38" s="71">
        <f>F37*47%</f>
        <v>22.987699999999997</v>
      </c>
      <c r="G38" s="74">
        <f>F38</f>
        <v>22.987699999999997</v>
      </c>
      <c r="H38" s="71">
        <f>(D38+F38)-E38</f>
        <v>-70.271500000000003</v>
      </c>
    </row>
    <row r="39" spans="1:26" s="120" customFormat="1" ht="24" customHeight="1" x14ac:dyDescent="0.25">
      <c r="A39" s="187" t="s">
        <v>121</v>
      </c>
      <c r="B39" s="188"/>
      <c r="C39" s="118"/>
      <c r="D39" s="118">
        <v>3.43</v>
      </c>
      <c r="E39" s="118">
        <v>2.48</v>
      </c>
      <c r="F39" s="118">
        <v>2.48</v>
      </c>
      <c r="G39" s="119">
        <f>G40</f>
        <v>0.42160000000000003</v>
      </c>
      <c r="H39" s="97">
        <f t="shared" ref="H39:H40" si="6">F39-E39-G39+D39+F39</f>
        <v>5.4884000000000004</v>
      </c>
    </row>
    <row r="40" spans="1:26" s="120" customFormat="1" ht="13.5" customHeight="1" x14ac:dyDescent="0.25">
      <c r="A40" s="121" t="s">
        <v>120</v>
      </c>
      <c r="B40" s="122"/>
      <c r="C40" s="123"/>
      <c r="D40" s="123">
        <v>0</v>
      </c>
      <c r="E40" s="123">
        <f>E39*17%</f>
        <v>0.42160000000000003</v>
      </c>
      <c r="F40" s="123">
        <f>F39*17%</f>
        <v>0.42160000000000003</v>
      </c>
      <c r="G40" s="124">
        <f>F40</f>
        <v>0.42160000000000003</v>
      </c>
      <c r="H40" s="97">
        <f t="shared" si="6"/>
        <v>0</v>
      </c>
    </row>
    <row r="41" spans="1:26" s="113" customFormat="1" ht="14.25" customHeight="1" x14ac:dyDescent="0.25">
      <c r="A41" s="163" t="s">
        <v>109</v>
      </c>
      <c r="B41" s="164"/>
      <c r="C41" s="98"/>
      <c r="D41" s="114"/>
      <c r="E41" s="97">
        <f>E37+E39</f>
        <v>60.839999999999996</v>
      </c>
      <c r="F41" s="97">
        <f>F37+F39</f>
        <v>51.389999999999993</v>
      </c>
      <c r="G41" s="97">
        <f>G37+G39</f>
        <v>23.409299999999998</v>
      </c>
      <c r="H41" s="114"/>
    </row>
    <row r="42" spans="1:26" s="102" customFormat="1" x14ac:dyDescent="0.25">
      <c r="A42" s="115" t="s">
        <v>114</v>
      </c>
      <c r="B42" s="116"/>
      <c r="C42" s="98"/>
      <c r="E42" s="98">
        <f>E35+E41</f>
        <v>341.73999999999995</v>
      </c>
      <c r="F42" s="98">
        <f>F35+F41</f>
        <v>299.7</v>
      </c>
      <c r="G42" s="98">
        <f>G35+G41</f>
        <v>452.61329999999998</v>
      </c>
      <c r="H42" s="110"/>
    </row>
    <row r="43" spans="1:26" s="102" customFormat="1" x14ac:dyDescent="0.25">
      <c r="A43" s="185" t="s">
        <v>115</v>
      </c>
      <c r="B43" s="186"/>
      <c r="C43" s="98"/>
      <c r="D43" s="97">
        <f>D3</f>
        <v>175.71</v>
      </c>
      <c r="E43" s="98"/>
      <c r="F43" s="98"/>
      <c r="G43" s="98"/>
      <c r="H43" s="97">
        <f>F42-E42+D43+F42-G42+0.01</f>
        <v>-19.233299999999975</v>
      </c>
    </row>
    <row r="44" spans="1:26" s="102" customFormat="1" ht="23.25" customHeight="1" x14ac:dyDescent="0.25">
      <c r="A44" s="159" t="s">
        <v>134</v>
      </c>
      <c r="B44" s="159"/>
      <c r="C44" s="95"/>
      <c r="D44" s="95"/>
      <c r="E44" s="97"/>
      <c r="F44" s="98"/>
      <c r="G44" s="98"/>
      <c r="H44" s="99">
        <f>H45+H46</f>
        <v>-19.233300000000042</v>
      </c>
      <c r="I44" s="101"/>
      <c r="J44" s="117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</row>
    <row r="45" spans="1:26" s="102" customFormat="1" ht="16.5" customHeight="1" x14ac:dyDescent="0.25">
      <c r="A45" s="159" t="s">
        <v>112</v>
      </c>
      <c r="B45" s="171"/>
      <c r="C45" s="95"/>
      <c r="D45" s="95"/>
      <c r="E45" s="97"/>
      <c r="F45" s="98"/>
      <c r="G45" s="98"/>
      <c r="H45" s="99">
        <f>(H25+H37+H39)-H38</f>
        <v>152.32819999999998</v>
      </c>
      <c r="I45" s="101"/>
      <c r="J45" s="117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</row>
    <row r="46" spans="1:26" s="102" customFormat="1" ht="15.75" customHeight="1" x14ac:dyDescent="0.25">
      <c r="A46" s="183" t="s">
        <v>113</v>
      </c>
      <c r="B46" s="184"/>
      <c r="C46" s="136"/>
      <c r="D46" s="136"/>
      <c r="E46" s="118"/>
      <c r="F46" s="137"/>
      <c r="G46" s="137"/>
      <c r="H46" s="138">
        <f>H8+H29+H38</f>
        <v>-171.56150000000002</v>
      </c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</row>
    <row r="47" spans="1:26" s="102" customFormat="1" ht="24.75" customHeight="1" x14ac:dyDescent="0.25">
      <c r="A47" s="131"/>
      <c r="B47" s="131"/>
      <c r="C47" s="132"/>
      <c r="D47" s="132"/>
      <c r="E47" s="133"/>
      <c r="F47" s="134"/>
      <c r="G47" s="134"/>
      <c r="H47" s="135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</row>
    <row r="48" spans="1:26" ht="21" customHeight="1" x14ac:dyDescent="0.25">
      <c r="A48" s="181"/>
      <c r="B48" s="182"/>
      <c r="C48" s="182"/>
      <c r="D48" s="182"/>
      <c r="E48" s="182"/>
      <c r="F48" s="182"/>
      <c r="G48" s="182"/>
      <c r="H48" s="182"/>
    </row>
    <row r="49" spans="1:8" ht="16.5" customHeight="1" x14ac:dyDescent="0.25">
      <c r="A49" s="92"/>
      <c r="B49" s="93"/>
      <c r="C49" s="93"/>
      <c r="D49" s="93"/>
      <c r="E49" s="93"/>
      <c r="F49" s="93"/>
      <c r="G49" s="93"/>
      <c r="H49" s="93"/>
    </row>
    <row r="50" spans="1:8" x14ac:dyDescent="0.25">
      <c r="A50" s="21" t="s">
        <v>135</v>
      </c>
      <c r="D50" s="22"/>
      <c r="E50" s="22"/>
      <c r="F50" s="22"/>
      <c r="G50" s="22"/>
    </row>
    <row r="51" spans="1:8" x14ac:dyDescent="0.25">
      <c r="A51" s="178" t="s">
        <v>51</v>
      </c>
      <c r="B51" s="166"/>
      <c r="C51" s="166"/>
      <c r="D51" s="148"/>
      <c r="E51" s="141" t="s">
        <v>140</v>
      </c>
      <c r="F51" s="141" t="s">
        <v>52</v>
      </c>
      <c r="G51" s="141" t="s">
        <v>53</v>
      </c>
      <c r="H51" s="141" t="s">
        <v>54</v>
      </c>
    </row>
    <row r="52" spans="1:8" x14ac:dyDescent="0.25">
      <c r="A52" s="175" t="s">
        <v>142</v>
      </c>
      <c r="B52" s="176"/>
      <c r="C52" s="176"/>
      <c r="D52" s="177"/>
      <c r="E52" s="142" t="s">
        <v>141</v>
      </c>
      <c r="F52" s="31">
        <v>43374</v>
      </c>
      <c r="G52" s="30" t="s">
        <v>137</v>
      </c>
      <c r="H52" s="32">
        <v>53.5</v>
      </c>
    </row>
    <row r="53" spans="1:8" x14ac:dyDescent="0.25">
      <c r="A53" s="175" t="s">
        <v>138</v>
      </c>
      <c r="B53" s="176"/>
      <c r="C53" s="176"/>
      <c r="D53" s="177"/>
      <c r="E53" s="142" t="s">
        <v>141</v>
      </c>
      <c r="F53" s="31">
        <v>43405</v>
      </c>
      <c r="G53" s="30" t="s">
        <v>139</v>
      </c>
      <c r="H53" s="32">
        <v>177.56</v>
      </c>
    </row>
    <row r="54" spans="1:8" s="4" customFormat="1" x14ac:dyDescent="0.25">
      <c r="A54" s="179" t="s">
        <v>7</v>
      </c>
      <c r="B54" s="180"/>
      <c r="C54" s="180"/>
      <c r="D54" s="170"/>
      <c r="E54" s="45"/>
      <c r="F54" s="45"/>
      <c r="G54" s="46"/>
      <c r="H54" s="47">
        <f>SUM(H52:H53)</f>
        <v>231.06</v>
      </c>
    </row>
    <row r="55" spans="1:8" s="4" customFormat="1" x14ac:dyDescent="0.25">
      <c r="A55" s="79"/>
      <c r="B55" s="80"/>
      <c r="C55" s="80"/>
      <c r="D55" s="80"/>
      <c r="E55" s="81"/>
      <c r="F55" s="43"/>
      <c r="G55" s="82"/>
    </row>
    <row r="56" spans="1:8" s="4" customFormat="1" x14ac:dyDescent="0.25">
      <c r="A56" s="79"/>
      <c r="B56" s="80"/>
      <c r="C56" s="80"/>
      <c r="D56" s="80"/>
      <c r="E56" s="81"/>
      <c r="F56" s="43"/>
      <c r="G56" s="82"/>
    </row>
    <row r="57" spans="1:8" x14ac:dyDescent="0.25">
      <c r="A57" s="21" t="s">
        <v>43</v>
      </c>
      <c r="D57" s="22"/>
      <c r="E57" s="22"/>
      <c r="F57" s="22"/>
      <c r="G57" s="22"/>
    </row>
    <row r="58" spans="1:8" x14ac:dyDescent="0.25">
      <c r="A58" s="21" t="s">
        <v>44</v>
      </c>
      <c r="D58" s="22"/>
      <c r="E58" s="22"/>
      <c r="F58" s="22"/>
      <c r="G58" s="22"/>
    </row>
    <row r="59" spans="1:8" ht="23.25" customHeight="1" x14ac:dyDescent="0.25">
      <c r="A59" s="178" t="s">
        <v>56</v>
      </c>
      <c r="B59" s="166"/>
      <c r="C59" s="166"/>
      <c r="D59" s="166"/>
      <c r="E59" s="148"/>
      <c r="F59" s="34" t="s">
        <v>53</v>
      </c>
      <c r="G59" s="33" t="s">
        <v>55</v>
      </c>
    </row>
    <row r="60" spans="1:8" x14ac:dyDescent="0.25">
      <c r="A60" s="178" t="s">
        <v>50</v>
      </c>
      <c r="B60" s="166"/>
      <c r="C60" s="166"/>
      <c r="D60" s="166"/>
      <c r="E60" s="148"/>
      <c r="F60" s="30"/>
      <c r="G60" s="30">
        <v>0</v>
      </c>
    </row>
    <row r="61" spans="1:8" x14ac:dyDescent="0.25">
      <c r="A61" s="40"/>
      <c r="B61" s="41"/>
      <c r="C61" s="53"/>
      <c r="D61" s="41"/>
      <c r="E61" s="41"/>
      <c r="F61" s="42"/>
      <c r="G61" s="42"/>
    </row>
    <row r="63" spans="1:8" x14ac:dyDescent="0.25">
      <c r="A63" s="21" t="s">
        <v>104</v>
      </c>
      <c r="E63" s="35"/>
      <c r="F63" s="83"/>
      <c r="G63" s="35"/>
    </row>
    <row r="64" spans="1:8" x14ac:dyDescent="0.25">
      <c r="A64" s="21" t="s">
        <v>133</v>
      </c>
      <c r="B64" s="84"/>
      <c r="C64" s="85"/>
      <c r="D64" s="21"/>
      <c r="E64" s="35"/>
      <c r="F64" s="83"/>
      <c r="G64" s="35"/>
    </row>
    <row r="65" spans="1:8" ht="56.25" customHeight="1" x14ac:dyDescent="0.25">
      <c r="A65" s="172" t="s">
        <v>143</v>
      </c>
      <c r="B65" s="173"/>
      <c r="C65" s="173"/>
      <c r="D65" s="173"/>
      <c r="E65" s="173"/>
      <c r="F65" s="173"/>
      <c r="G65" s="173"/>
      <c r="H65" s="174"/>
    </row>
    <row r="68" spans="1:8" x14ac:dyDescent="0.25">
      <c r="A68" s="4" t="s">
        <v>69</v>
      </c>
      <c r="B68" s="77"/>
      <c r="C68" s="78"/>
      <c r="D68" s="4"/>
      <c r="E68" s="4" t="s">
        <v>70</v>
      </c>
      <c r="F68" s="4"/>
    </row>
    <row r="69" spans="1:8" x14ac:dyDescent="0.25">
      <c r="A69" s="4" t="s">
        <v>71</v>
      </c>
      <c r="B69" s="77"/>
      <c r="C69" s="78"/>
      <c r="D69" s="4"/>
      <c r="E69" s="4"/>
      <c r="F69" s="4"/>
    </row>
    <row r="70" spans="1:8" x14ac:dyDescent="0.25">
      <c r="A70" s="4" t="s">
        <v>81</v>
      </c>
      <c r="B70" s="77"/>
      <c r="C70" s="78"/>
      <c r="D70" s="4"/>
      <c r="E70" s="4"/>
      <c r="F70" s="4"/>
    </row>
    <row r="72" spans="1:8" x14ac:dyDescent="0.25">
      <c r="A72" s="86" t="s">
        <v>72</v>
      </c>
      <c r="B72" s="87"/>
    </row>
    <row r="73" spans="1:8" x14ac:dyDescent="0.25">
      <c r="A73" s="86" t="s">
        <v>73</v>
      </c>
      <c r="B73" s="87"/>
      <c r="C73" s="52" t="s">
        <v>25</v>
      </c>
    </row>
    <row r="74" spans="1:8" x14ac:dyDescent="0.25">
      <c r="A74" s="86" t="s">
        <v>74</v>
      </c>
      <c r="B74" s="87"/>
      <c r="C74" s="52" t="s">
        <v>75</v>
      </c>
    </row>
    <row r="75" spans="1:8" x14ac:dyDescent="0.25">
      <c r="A75" s="86" t="s">
        <v>76</v>
      </c>
      <c r="B75" s="87"/>
      <c r="C75" s="52" t="s">
        <v>77</v>
      </c>
    </row>
  </sheetData>
  <mergeCells count="39">
    <mergeCell ref="A37:B37"/>
    <mergeCell ref="A31:B31"/>
    <mergeCell ref="A32:B32"/>
    <mergeCell ref="A33:B33"/>
    <mergeCell ref="A34:B34"/>
    <mergeCell ref="A36:B36"/>
    <mergeCell ref="A5:B5"/>
    <mergeCell ref="A8:B8"/>
    <mergeCell ref="A10:B10"/>
    <mergeCell ref="A11:H11"/>
    <mergeCell ref="A29:B29"/>
    <mergeCell ref="A48:H48"/>
    <mergeCell ref="A45:B45"/>
    <mergeCell ref="A46:B46"/>
    <mergeCell ref="A43:B43"/>
    <mergeCell ref="A39:B39"/>
    <mergeCell ref="A65:H65"/>
    <mergeCell ref="A52:D52"/>
    <mergeCell ref="A51:D51"/>
    <mergeCell ref="A54:D54"/>
    <mergeCell ref="A59:E59"/>
    <mergeCell ref="A60:E60"/>
    <mergeCell ref="A53:D53"/>
    <mergeCell ref="A3:B3"/>
    <mergeCell ref="A6:H6"/>
    <mergeCell ref="A44:B44"/>
    <mergeCell ref="A35:B35"/>
    <mergeCell ref="A41:B41"/>
    <mergeCell ref="A14:B14"/>
    <mergeCell ref="A15:B15"/>
    <mergeCell ref="A17:B17"/>
    <mergeCell ref="A18:B18"/>
    <mergeCell ref="A20:B20"/>
    <mergeCell ref="A7:B7"/>
    <mergeCell ref="A12:B12"/>
    <mergeCell ref="A23:B23"/>
    <mergeCell ref="A25:B25"/>
    <mergeCell ref="A27:B27"/>
    <mergeCell ref="A4:B4"/>
  </mergeCells>
  <pageMargins left="0.7" right="0.7" top="0.75" bottom="0.75" header="0.3" footer="0.3"/>
  <pageSetup paperSize="9" scale="3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2019-02-11T05:34:54Z</cp:lastPrinted>
  <dcterms:created xsi:type="dcterms:W3CDTF">2013-02-18T04:38:06Z</dcterms:created>
  <dcterms:modified xsi:type="dcterms:W3CDTF">2019-02-11T23:52:57Z</dcterms:modified>
</cp:coreProperties>
</file>