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90" windowWidth="11355" windowHeight="5220" activeTab="1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55" i="8" l="1"/>
  <c r="H56" i="8"/>
  <c r="H45" i="8"/>
  <c r="H42" i="8"/>
  <c r="H46" i="8"/>
  <c r="E47" i="8"/>
  <c r="H47" i="8"/>
  <c r="F47" i="8"/>
  <c r="F46" i="8" l="1"/>
  <c r="E46" i="8"/>
  <c r="F20" i="8"/>
  <c r="F7" i="8"/>
  <c r="H7" i="8" s="1"/>
  <c r="E20" i="8"/>
  <c r="E7" i="8"/>
  <c r="F28" i="8"/>
  <c r="E28" i="8"/>
  <c r="G67" i="8"/>
  <c r="G29" i="8" s="1"/>
  <c r="G28" i="8" s="1"/>
  <c r="G38" i="8" s="1"/>
  <c r="F30" i="8"/>
  <c r="G30" i="8" s="1"/>
  <c r="F32" i="8"/>
  <c r="H32" i="8" s="1"/>
  <c r="E32" i="8"/>
  <c r="G34" i="8"/>
  <c r="G35" i="8"/>
  <c r="G36" i="8"/>
  <c r="G37" i="8"/>
  <c r="G32" i="8"/>
  <c r="G44" i="8"/>
  <c r="H44" i="8" s="1"/>
  <c r="F41" i="8"/>
  <c r="G41" i="8"/>
  <c r="G40" i="8" s="1"/>
  <c r="H40" i="8" s="1"/>
  <c r="F43" i="8"/>
  <c r="E43" i="8"/>
  <c r="H43" i="8" s="1"/>
  <c r="F50" i="8"/>
  <c r="F49" i="8" s="1"/>
  <c r="H49" i="8" s="1"/>
  <c r="E50" i="8"/>
  <c r="E49" i="8" s="1"/>
  <c r="G11" i="8"/>
  <c r="G14" i="8"/>
  <c r="G17" i="8"/>
  <c r="G20" i="8"/>
  <c r="G23" i="8"/>
  <c r="G7" i="8"/>
  <c r="D13" i="8"/>
  <c r="D53" i="8"/>
  <c r="C7" i="8"/>
  <c r="E41" i="8"/>
  <c r="H41" i="8" s="1"/>
  <c r="F38" i="8"/>
  <c r="G42" i="8"/>
  <c r="G50" i="8"/>
  <c r="G48" i="8"/>
  <c r="F51" i="8"/>
  <c r="F52" i="8"/>
  <c r="E38" i="8"/>
  <c r="E51" i="8"/>
  <c r="E52" i="8" s="1"/>
  <c r="D12" i="8"/>
  <c r="H34" i="8"/>
  <c r="H35" i="8"/>
  <c r="H36" i="8"/>
  <c r="H37" i="8"/>
  <c r="D9" i="8"/>
  <c r="H48" i="8"/>
  <c r="F29" i="8"/>
  <c r="E30" i="8"/>
  <c r="E29" i="8" s="1"/>
  <c r="H29" i="8" s="1"/>
  <c r="D22" i="8"/>
  <c r="H20" i="8"/>
  <c r="D16" i="8"/>
  <c r="D15" i="8"/>
  <c r="C22" i="8"/>
  <c r="C21" i="8" s="1"/>
  <c r="C19" i="8"/>
  <c r="C18" i="8" s="1"/>
  <c r="C16" i="8"/>
  <c r="C15" i="8" s="1"/>
  <c r="C30" i="8"/>
  <c r="C29" i="8" s="1"/>
  <c r="F26" i="8"/>
  <c r="H26" i="8" s="1"/>
  <c r="E26" i="8"/>
  <c r="D26" i="8"/>
  <c r="F25" i="8"/>
  <c r="H25" i="8" s="1"/>
  <c r="E25" i="8"/>
  <c r="D25" i="8"/>
  <c r="H24" i="8"/>
  <c r="H23" i="8"/>
  <c r="F22" i="8"/>
  <c r="F21" i="8" s="1"/>
  <c r="H21" i="8" s="1"/>
  <c r="E22" i="8"/>
  <c r="H22" i="8"/>
  <c r="E21" i="8"/>
  <c r="D21" i="8"/>
  <c r="F19" i="8"/>
  <c r="E19" i="8"/>
  <c r="D19" i="8"/>
  <c r="H19" i="8"/>
  <c r="F18" i="8"/>
  <c r="E18" i="8"/>
  <c r="D18" i="8"/>
  <c r="H18" i="8"/>
  <c r="H17" i="8"/>
  <c r="F16" i="8"/>
  <c r="F15" i="8" s="1"/>
  <c r="H15" i="8" s="1"/>
  <c r="E16" i="8"/>
  <c r="H16" i="8"/>
  <c r="E15" i="8"/>
  <c r="H14" i="8"/>
  <c r="G26" i="8"/>
  <c r="G25" i="8"/>
  <c r="G22" i="8"/>
  <c r="G21" i="8"/>
  <c r="G19" i="8"/>
  <c r="G18" i="8"/>
  <c r="G16" i="8"/>
  <c r="G15" i="8"/>
  <c r="F13" i="8"/>
  <c r="E13" i="8"/>
  <c r="H13" i="8" s="1"/>
  <c r="F12" i="8"/>
  <c r="H11" i="8"/>
  <c r="G13" i="8"/>
  <c r="G12" i="8" s="1"/>
  <c r="F9" i="8"/>
  <c r="F8" i="8" s="1"/>
  <c r="H8" i="8" s="1"/>
  <c r="E9" i="8"/>
  <c r="H9" i="8"/>
  <c r="E8" i="8"/>
  <c r="G9" i="8"/>
  <c r="G8" i="8" s="1"/>
  <c r="C26" i="8"/>
  <c r="C25" i="8" s="1"/>
  <c r="C13" i="8"/>
  <c r="C12" i="8" s="1"/>
  <c r="C9" i="8"/>
  <c r="C8" i="8" s="1"/>
  <c r="H28" i="8" l="1"/>
  <c r="E12" i="8"/>
  <c r="H12" i="8" s="1"/>
  <c r="H30" i="8"/>
  <c r="G47" i="8"/>
  <c r="H54" i="8" l="1"/>
  <c r="G45" i="8"/>
  <c r="G51" i="8" l="1"/>
  <c r="G52" i="8" s="1"/>
  <c r="H53" i="8" s="1"/>
</calcChain>
</file>

<file path=xl/comments1.xml><?xml version="1.0" encoding="utf-8"?>
<comments xmlns="http://schemas.openxmlformats.org/spreadsheetml/2006/main">
  <authors>
    <author>Finans</author>
  </authors>
  <commentList>
    <comment ref="C40" authorId="0" shapeId="0">
      <text>
        <r>
          <rPr>
            <b/>
            <sz val="9"/>
            <color indexed="81"/>
            <rFont val="Tahoma"/>
            <family val="2"/>
            <charset val="204"/>
          </rPr>
          <t>Finans:</t>
        </r>
        <r>
          <rPr>
            <sz val="9"/>
            <color indexed="81"/>
            <rFont val="Tahoma"/>
            <family val="2"/>
            <charset val="204"/>
          </rPr>
          <t xml:space="preserve">
Договор расторгнут!!!01.01.15г.</t>
        </r>
      </text>
    </comment>
  </commentList>
</comments>
</file>

<file path=xl/sharedStrings.xml><?xml version="1.0" encoding="utf-8"?>
<sst xmlns="http://schemas.openxmlformats.org/spreadsheetml/2006/main" count="192" uniqueCount="166">
  <si>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</si>
  <si>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</si>
  <si>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</si>
  <si>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</si>
  <si>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</si>
  <si>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</si>
  <si>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</si>
  <si>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</si>
  <si>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</si>
  <si>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</si>
  <si>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</si>
  <si>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</si>
  <si>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</si>
  <si>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</si>
  <si>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</si>
  <si>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</si>
  <si>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</si>
  <si>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</si>
  <si>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</si>
  <si>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</si>
  <si>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</si>
  <si>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</si>
  <si>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</si>
  <si>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</si>
  <si>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</si>
  <si>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</si>
  <si>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</si>
  <si>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</si>
  <si>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</si>
  <si>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</si>
  <si>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</si>
  <si>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</si>
  <si>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</si>
  <si>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</si>
  <si>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</si>
  <si>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</si>
  <si>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</si>
  <si>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</si>
  <si>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</si>
  <si>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</si>
  <si>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</si>
  <si>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>Часть 2.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</si>
  <si>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</si>
  <si>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</si>
  <si>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</si>
  <si>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1.6 Тех. Обслуживание лифтов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</si>
  <si>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</si>
  <si>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</si>
  <si>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</si>
  <si>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</si>
  <si>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</si>
  <si>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</si>
  <si>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</si>
  <si>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</si>
  <si>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</si>
  <si>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</si>
  <si>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</si>
  <si>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Наименование работ</t>
  </si>
  <si>
    <t>период</t>
  </si>
  <si>
    <t>количество</t>
  </si>
  <si>
    <t>сумма, тыс.руб.</t>
  </si>
  <si>
    <t>сумма снижения, руб.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</si>
  <si>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</si>
  <si>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</si>
  <si>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</si>
  <si>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</si>
  <si>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</si>
  <si>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</si>
  <si>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</si>
  <si>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</si>
  <si>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</si>
  <si>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</si>
  <si>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</si>
  <si>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</si>
  <si>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</si>
  <si>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</si>
  <si>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</si>
  <si>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uklr2006@mail.ru</t>
  </si>
  <si>
    <t xml:space="preserve">Генеральный директор </t>
  </si>
  <si>
    <t xml:space="preserve">ООО "Управляющая компания </t>
  </si>
  <si>
    <t>Ленинского района":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</si>
  <si>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</si>
  <si>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</si>
  <si>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</si>
  <si>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</si>
  <si>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</si>
  <si>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ООО " Чистый двор"</t>
  </si>
  <si>
    <t>ул. Тунгусская, 8</t>
  </si>
  <si>
    <t>2-265-897</t>
  </si>
  <si>
    <t>1.4 Вывоз и утилизация ТБО</t>
  </si>
  <si>
    <t>в т.ч. усл. по управле-ю, налоги,30% ДНР</t>
  </si>
  <si>
    <t>апрель</t>
  </si>
  <si>
    <t>Часть 4</t>
  </si>
  <si>
    <t>от 27 .04. 2005г. Серия 25 № 01277949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</si>
  <si>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</si>
  <si>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</si>
  <si>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</si>
  <si>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</si>
  <si>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</si>
  <si>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</si>
  <si>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</si>
  <si>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</si>
  <si>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</si>
  <si>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</si>
  <si>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</si>
  <si>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</si>
  <si>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</si>
  <si>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</si>
  <si>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3 по ул. Новоивановская</t>
  </si>
  <si>
    <t>01.11.2007г.</t>
  </si>
  <si>
    <t>ООО "Эра"</t>
  </si>
  <si>
    <t>Количество проживающих</t>
  </si>
  <si>
    <t>ИТОГО ПО ДОМУ:</t>
  </si>
  <si>
    <t>ПРОЧИЕ УСЛУГИ:</t>
  </si>
  <si>
    <t>ИТОГО ПО ПРОЧИМ УСЛУГАМ:</t>
  </si>
  <si>
    <t>150 руб в мес</t>
  </si>
  <si>
    <t>исполн-ль</t>
  </si>
  <si>
    <t>1 шт.</t>
  </si>
  <si>
    <t>Полушко</t>
  </si>
  <si>
    <t>ОСАО Ресо-Гарантия</t>
  </si>
  <si>
    <t>янв-дек</t>
  </si>
  <si>
    <t>12 мес.</t>
  </si>
  <si>
    <t>Обслуж теплосчетчика по решению общ собрания</t>
  </si>
  <si>
    <t>в том числе: на  ремонт дома</t>
  </si>
  <si>
    <t>4. Текущий ремонт коммуникаций, проходящих через нежилые помещения</t>
  </si>
  <si>
    <t>5. Рекламные конструкции на общедомовом имуществе</t>
  </si>
  <si>
    <t>ВСЕГО ПО ДОМУ:</t>
  </si>
  <si>
    <t>ВСЕГО С УЧЕТОМ ОСТАТКОВ:</t>
  </si>
  <si>
    <t>переплата потребителями</t>
  </si>
  <si>
    <t>задолженность потребителей</t>
  </si>
  <si>
    <t xml:space="preserve">6. Рекламное пано на общедом имущ-ве ООО"Медиа Прим" </t>
  </si>
  <si>
    <t>услуги по управлению 5%; налог,услуги банка 7%</t>
  </si>
  <si>
    <t>ООО " Восток Мегаполис "</t>
  </si>
  <si>
    <t xml:space="preserve"> 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</si>
  <si>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</si>
  <si>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</si>
  <si>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</si>
  <si>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</si>
  <si>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</si>
  <si>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</si>
  <si>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2 339,50 м2</t>
  </si>
  <si>
    <t>8 049,4 м2</t>
  </si>
  <si>
    <t>ИП Полушко</t>
  </si>
  <si>
    <t>обязательное страхование лифтов</t>
  </si>
  <si>
    <t>3. Реклама в лифтах</t>
  </si>
  <si>
    <t xml:space="preserve">                       Отчет ООО "Управляющей компании Ленинского района"  за 2019 г.</t>
  </si>
  <si>
    <t>1 340,80 м2</t>
  </si>
  <si>
    <t>2-205-087</t>
  </si>
  <si>
    <t>А.А. Тяптин</t>
  </si>
  <si>
    <t>План по статье "текущий ремонт" на 2020год</t>
  </si>
  <si>
    <t>3. Перечень работ, выполненных по статье " текущий ремонт"  в 2019 году.</t>
  </si>
  <si>
    <t>Поверка прибора учета тепловой энергии</t>
  </si>
  <si>
    <t>1 комплект</t>
  </si>
  <si>
    <t>Составление проектной документации (благоустр-ство)</t>
  </si>
  <si>
    <t>Техавтодор</t>
  </si>
  <si>
    <t>Экспертиза сметной документации придом территории</t>
  </si>
  <si>
    <t>ДВ Экспертиза проект</t>
  </si>
  <si>
    <t>Ремонт водостока</t>
  </si>
  <si>
    <t>Вертикаль</t>
  </si>
  <si>
    <t>переходящие остатки д/ср-в на начало 01.01. 2019 г.</t>
  </si>
  <si>
    <t>1.Отчет о начислениях и фактических поступлениях средств по статьям затрат за 2019 г.(тыс.р.)</t>
  </si>
  <si>
    <t>переходящие остатки д/ср-в на конец 2019 г.</t>
  </si>
  <si>
    <t>Управляющая компания предлагает: текущий ремонт кровли; косметический ремонт подъездов. Собственникам необходимо предоставить протокол общего собрания о проведении предложенных, либо других необходимых работ .Напоминаем, что выполнение работ возможно за счет дополнительного сбора средств на основании решения общего собрания собственников.</t>
  </si>
  <si>
    <r>
      <t>ИСХ  №</t>
    </r>
    <r>
      <rPr>
        <b/>
        <u/>
        <sz val="9"/>
        <color theme="1"/>
        <rFont val="Calibri"/>
        <family val="2"/>
        <charset val="204"/>
        <scheme val="minor"/>
      </rPr>
      <t xml:space="preserve">      491/03     от      03.03.2020 г.                        </t>
    </r>
  </si>
  <si>
    <t>Тяптин Андрей Александрович</t>
  </si>
  <si>
    <t xml:space="preserve">                 ООО "Управляющая компания Ленинского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</si>
</sst>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6" fillId="0" borderId="0" xfId="0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3" fillId="0" borderId="1" xfId="0" applyFont="1" applyFill="1" applyBorder="1"/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Font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 wrapText="1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64" fontId="4" fillId="0" borderId="0" xfId="0" applyNumberFormat="1" applyFont="1"/>
    <xf numFmtId="164" fontId="0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4" fillId="0" borderId="1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10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0" fillId="0" borderId="0" xfId="0" applyBorder="1" applyAlignment="1"/>
    <xf numFmtId="164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2" fontId="3" fillId="2" borderId="1" xfId="0" applyNumberFormat="1" applyFont="1" applyFill="1" applyBorder="1" applyAlignment="1">
      <alignment horizontal="right"/>
    </xf>
    <xf numFmtId="2" fontId="0" fillId="2" borderId="0" xfId="0" applyNumberFormat="1" applyFill="1" applyBorder="1"/>
    <xf numFmtId="0" fontId="0" fillId="2" borderId="0" xfId="0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2" fontId="0" fillId="0" borderId="0" xfId="0" applyNumberFormat="1" applyAlignment="1"/>
    <xf numFmtId="2" fontId="9" fillId="0" borderId="3" xfId="0" applyNumberFormat="1" applyFont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2" fontId="18" fillId="0" borderId="1" xfId="0" applyNumberFormat="1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0" fillId="2" borderId="0" xfId="0" applyNumberFormat="1" applyFill="1"/>
    <xf numFmtId="2" fontId="3" fillId="0" borderId="2" xfId="0" applyNumberFormat="1" applyFont="1" applyBorder="1" applyAlignment="1">
      <alignment horizontal="center"/>
    </xf>
    <xf numFmtId="0" fontId="0" fillId="0" borderId="0" xfId="0" applyFont="1" applyAlignment="1"/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2" xfId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49" fontId="10" fillId="0" borderId="2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8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8" xfId="2" applyNumberFormat="1" applyFont="1" applyFill="1" applyBorder="1" applyAlignment="1" applyProtection="1">
      <alignment horizontal="center"/>
    </xf>
    <xf numFmtId="49" fontId="10" fillId="0" borderId="8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12" fillId="0" borderId="2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6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6" fillId="0" borderId="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9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2" borderId="9" xfId="0" applyFont="1" applyFill="1" applyBorder="1" applyAlignment="1">
      <alignment wrapText="1"/>
    </xf>
    <xf numFmtId="0" fontId="9" fillId="2" borderId="10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9" fillId="2" borderId="2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2" fontId="9" fillId="0" borderId="3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12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4" xfId="0" applyFont="1" applyBorder="1" applyAlignment="1">
      <alignment wrapText="1"/>
    </xf>
    <xf numFmtId="0" fontId="0" fillId="0" borderId="10" xfId="0" applyBorder="1" applyAlignment="1">
      <alignment wrapText="1"/>
    </xf>
    <xf numFmtId="0" fontId="9" fillId="0" borderId="2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1" xfId="0" applyFon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8" workbookViewId="0">
      <selection sqref="A1:D48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145</v>
      </c>
      <c r="C1" s="1"/>
    </row>
    <row r="2" spans="1:4" ht="15" customHeight="1" x14ac:dyDescent="0.25">
      <c r="A2" s="2" t="s">
        <v>51</v>
      </c>
      <c r="C2" s="4"/>
    </row>
    <row r="3" spans="1:4" ht="15.75" x14ac:dyDescent="0.25">
      <c r="B3" s="4" t="s">
        <v>10</v>
      </c>
      <c r="C3" s="22" t="s">
        <v>108</v>
      </c>
    </row>
    <row r="4" spans="1:4" ht="14.25" customHeight="1" x14ac:dyDescent="0.25">
      <c r="A4" s="20" t="s">
        <v>163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52</v>
      </c>
      <c r="C6" s="19"/>
    </row>
    <row r="7" spans="1:4" s="3" customFormat="1" ht="15" customHeight="1" x14ac:dyDescent="0.25">
      <c r="A7" s="11" t="s">
        <v>0</v>
      </c>
      <c r="B7" s="12" t="s">
        <v>9</v>
      </c>
      <c r="C7" s="25" t="s">
        <v>165</v>
      </c>
      <c r="D7" s="57"/>
    </row>
    <row r="8" spans="1:4" s="3" customFormat="1" ht="12" customHeight="1" x14ac:dyDescent="0.25">
      <c r="A8" s="11" t="s">
        <v>1</v>
      </c>
      <c r="B8" s="12" t="s">
        <v>11</v>
      </c>
      <c r="C8" s="129" t="s">
        <v>164</v>
      </c>
      <c r="D8" s="130"/>
    </row>
    <row r="9" spans="1:4" s="3" customFormat="1" ht="24" customHeight="1" x14ac:dyDescent="0.25">
      <c r="A9" s="11" t="s">
        <v>2</v>
      </c>
      <c r="B9" s="13" t="s">
        <v>12</v>
      </c>
      <c r="C9" s="131" t="s">
        <v>93</v>
      </c>
      <c r="D9" s="132"/>
    </row>
    <row r="10" spans="1:4" s="3" customFormat="1" ht="15" customHeight="1" x14ac:dyDescent="0.25">
      <c r="A10" s="11" t="s">
        <v>3</v>
      </c>
      <c r="B10" s="12" t="s">
        <v>13</v>
      </c>
      <c r="C10" s="133" t="s">
        <v>14</v>
      </c>
      <c r="D10" s="134"/>
    </row>
    <row r="11" spans="1:4" s="3" customFormat="1" ht="16.5" customHeight="1" x14ac:dyDescent="0.25">
      <c r="A11" s="138">
        <v>5</v>
      </c>
      <c r="B11" s="138" t="s">
        <v>94</v>
      </c>
      <c r="C11" s="58" t="s">
        <v>95</v>
      </c>
      <c r="D11" s="59" t="s">
        <v>96</v>
      </c>
    </row>
    <row r="12" spans="1:4" s="3" customFormat="1" ht="14.25" customHeight="1" x14ac:dyDescent="0.25">
      <c r="A12" s="138"/>
      <c r="B12" s="138"/>
      <c r="C12" s="58" t="s">
        <v>97</v>
      </c>
      <c r="D12" s="59" t="s">
        <v>98</v>
      </c>
    </row>
    <row r="13" spans="1:4" s="3" customFormat="1" x14ac:dyDescent="0.25">
      <c r="A13" s="138"/>
      <c r="B13" s="138"/>
      <c r="C13" s="58" t="s">
        <v>99</v>
      </c>
      <c r="D13" s="59" t="s">
        <v>100</v>
      </c>
    </row>
    <row r="14" spans="1:4" s="3" customFormat="1" ht="16.5" customHeight="1" x14ac:dyDescent="0.25">
      <c r="A14" s="138"/>
      <c r="B14" s="138"/>
      <c r="C14" s="58" t="s">
        <v>101</v>
      </c>
      <c r="D14" s="59" t="s">
        <v>103</v>
      </c>
    </row>
    <row r="15" spans="1:4" s="3" customFormat="1" ht="16.5" customHeight="1" x14ac:dyDescent="0.25">
      <c r="A15" s="138"/>
      <c r="B15" s="138"/>
      <c r="C15" s="58" t="s">
        <v>102</v>
      </c>
      <c r="D15" s="59" t="s">
        <v>96</v>
      </c>
    </row>
    <row r="16" spans="1:4" s="5" customFormat="1" ht="15.75" customHeight="1" x14ac:dyDescent="0.25">
      <c r="A16" s="138"/>
      <c r="B16" s="138"/>
      <c r="C16" s="58" t="s">
        <v>104</v>
      </c>
      <c r="D16" s="59" t="s">
        <v>105</v>
      </c>
    </row>
    <row r="17" spans="1:4" s="5" customFormat="1" ht="15.75" customHeight="1" x14ac:dyDescent="0.25">
      <c r="A17" s="138"/>
      <c r="B17" s="138"/>
      <c r="C17" s="60" t="s">
        <v>106</v>
      </c>
      <c r="D17" s="59" t="s">
        <v>107</v>
      </c>
    </row>
    <row r="18" spans="1:4" ht="16.5" customHeight="1" x14ac:dyDescent="0.25">
      <c r="A18" s="11" t="s">
        <v>4</v>
      </c>
      <c r="B18" s="12" t="s">
        <v>15</v>
      </c>
      <c r="C18" s="139" t="s">
        <v>77</v>
      </c>
      <c r="D18" s="140"/>
    </row>
    <row r="19" spans="1:4" s="5" customFormat="1" ht="16.5" customHeight="1" x14ac:dyDescent="0.25">
      <c r="A19" s="11" t="s">
        <v>5</v>
      </c>
      <c r="B19" s="13" t="s">
        <v>16</v>
      </c>
      <c r="C19" s="141" t="s">
        <v>56</v>
      </c>
      <c r="D19" s="142"/>
    </row>
    <row r="20" spans="1:4" s="5" customFormat="1" ht="15" customHeight="1" x14ac:dyDescent="0.25">
      <c r="A20" s="11" t="s">
        <v>6</v>
      </c>
      <c r="B20" s="12" t="s">
        <v>17</v>
      </c>
      <c r="C20" s="131" t="s">
        <v>18</v>
      </c>
      <c r="D20" s="143"/>
    </row>
    <row r="21" spans="1:4" ht="13.5" customHeight="1" x14ac:dyDescent="0.25">
      <c r="A21" s="23"/>
      <c r="B21" s="24"/>
      <c r="C21" s="23"/>
      <c r="D21" s="23"/>
    </row>
    <row r="22" spans="1:4" x14ac:dyDescent="0.25">
      <c r="A22" s="8" t="s">
        <v>19</v>
      </c>
      <c r="B22" s="15"/>
      <c r="C22" s="15"/>
      <c r="D22" s="15"/>
    </row>
    <row r="23" spans="1:4" ht="12.75" customHeight="1" x14ac:dyDescent="0.25">
      <c r="A23" s="14"/>
      <c r="B23" s="15"/>
      <c r="C23" s="15"/>
      <c r="D23" s="15"/>
    </row>
    <row r="24" spans="1:4" ht="23.25" x14ac:dyDescent="0.25">
      <c r="A24" s="6"/>
      <c r="B24" s="16" t="s">
        <v>20</v>
      </c>
      <c r="C24" s="7" t="s">
        <v>21</v>
      </c>
      <c r="D24" s="46" t="s">
        <v>22</v>
      </c>
    </row>
    <row r="25" spans="1:4" ht="30" customHeight="1" x14ac:dyDescent="0.25">
      <c r="A25" s="135" t="s">
        <v>25</v>
      </c>
      <c r="B25" s="136"/>
      <c r="C25" s="136"/>
      <c r="D25" s="137"/>
    </row>
    <row r="26" spans="1:4" ht="12" customHeight="1" x14ac:dyDescent="0.25">
      <c r="A26" s="43"/>
      <c r="B26" s="44"/>
      <c r="C26" s="44"/>
      <c r="D26" s="45"/>
    </row>
    <row r="27" spans="1:4" x14ac:dyDescent="0.25">
      <c r="A27" s="7">
        <v>1</v>
      </c>
      <c r="B27" s="6" t="s">
        <v>86</v>
      </c>
      <c r="C27" s="6" t="s">
        <v>23</v>
      </c>
      <c r="D27" s="6" t="s">
        <v>24</v>
      </c>
    </row>
    <row r="28" spans="1:4" ht="14.25" customHeight="1" x14ac:dyDescent="0.25">
      <c r="A28" s="18" t="s">
        <v>26</v>
      </c>
      <c r="B28" s="17"/>
      <c r="C28" s="17"/>
      <c r="D28" s="17"/>
    </row>
    <row r="29" spans="1:4" ht="13.5" customHeight="1" x14ac:dyDescent="0.25">
      <c r="A29" s="7">
        <v>1</v>
      </c>
      <c r="B29" s="6" t="s">
        <v>110</v>
      </c>
      <c r="C29" s="6" t="s">
        <v>87</v>
      </c>
      <c r="D29" s="6" t="s">
        <v>88</v>
      </c>
    </row>
    <row r="30" spans="1:4" x14ac:dyDescent="0.25">
      <c r="A30" s="18" t="s">
        <v>42</v>
      </c>
      <c r="B30" s="17"/>
      <c r="C30" s="17"/>
      <c r="D30" s="17"/>
    </row>
    <row r="31" spans="1:4" x14ac:dyDescent="0.25">
      <c r="A31" s="18" t="s">
        <v>43</v>
      </c>
      <c r="B31" s="17"/>
      <c r="C31" s="17"/>
      <c r="D31" s="17"/>
    </row>
    <row r="32" spans="1:4" x14ac:dyDescent="0.25">
      <c r="A32" s="7">
        <v>1</v>
      </c>
      <c r="B32" s="6" t="s">
        <v>132</v>
      </c>
      <c r="C32" s="6" t="s">
        <v>87</v>
      </c>
      <c r="D32" s="6" t="s">
        <v>27</v>
      </c>
    </row>
    <row r="33" spans="1:4" x14ac:dyDescent="0.25">
      <c r="A33" s="18" t="s">
        <v>28</v>
      </c>
      <c r="B33" s="17"/>
      <c r="C33" s="17"/>
      <c r="D33" s="17"/>
    </row>
    <row r="34" spans="1:4" x14ac:dyDescent="0.25">
      <c r="A34" s="7">
        <v>1</v>
      </c>
      <c r="B34" s="6" t="s">
        <v>29</v>
      </c>
      <c r="C34" s="6" t="s">
        <v>23</v>
      </c>
      <c r="D34" s="6" t="s">
        <v>30</v>
      </c>
    </row>
    <row r="35" spans="1:4" ht="15" customHeight="1" x14ac:dyDescent="0.25">
      <c r="A35" s="18" t="s">
        <v>31</v>
      </c>
      <c r="B35" s="17"/>
      <c r="C35" s="17"/>
      <c r="D35" s="17"/>
    </row>
    <row r="36" spans="1:4" x14ac:dyDescent="0.25">
      <c r="A36" s="7">
        <v>1</v>
      </c>
      <c r="B36" s="6" t="s">
        <v>32</v>
      </c>
      <c r="C36" s="6" t="s">
        <v>23</v>
      </c>
      <c r="D36" s="6" t="s">
        <v>24</v>
      </c>
    </row>
    <row r="37" spans="1:4" ht="7.5" customHeight="1" x14ac:dyDescent="0.25">
      <c r="A37" s="26"/>
      <c r="B37" s="10"/>
      <c r="C37" s="10"/>
      <c r="D37" s="10"/>
    </row>
    <row r="38" spans="1:4" x14ac:dyDescent="0.25">
      <c r="A38" s="4" t="s">
        <v>50</v>
      </c>
      <c r="B38" s="17"/>
      <c r="C38" s="17"/>
      <c r="D38" s="17"/>
    </row>
    <row r="39" spans="1:4" ht="15" customHeight="1" x14ac:dyDescent="0.25">
      <c r="A39" s="7">
        <v>1</v>
      </c>
      <c r="B39" s="6" t="s">
        <v>33</v>
      </c>
      <c r="C39" s="127">
        <v>1956</v>
      </c>
      <c r="D39" s="128"/>
    </row>
    <row r="40" spans="1:4" x14ac:dyDescent="0.25">
      <c r="A40" s="7">
        <v>2</v>
      </c>
      <c r="B40" s="6" t="s">
        <v>35</v>
      </c>
      <c r="C40" s="127">
        <v>6</v>
      </c>
      <c r="D40" s="128"/>
    </row>
    <row r="41" spans="1:4" x14ac:dyDescent="0.25">
      <c r="A41" s="7">
        <v>3</v>
      </c>
      <c r="B41" s="6" t="s">
        <v>36</v>
      </c>
      <c r="C41" s="127">
        <v>8</v>
      </c>
      <c r="D41" s="128"/>
    </row>
    <row r="42" spans="1:4" ht="15" customHeight="1" x14ac:dyDescent="0.25">
      <c r="A42" s="7">
        <v>4</v>
      </c>
      <c r="B42" s="6" t="s">
        <v>34</v>
      </c>
      <c r="C42" s="127">
        <v>1</v>
      </c>
      <c r="D42" s="128"/>
    </row>
    <row r="43" spans="1:4" x14ac:dyDescent="0.25">
      <c r="A43" s="7">
        <v>5</v>
      </c>
      <c r="B43" s="6" t="s">
        <v>37</v>
      </c>
      <c r="C43" s="127">
        <v>0</v>
      </c>
      <c r="D43" s="128"/>
    </row>
    <row r="44" spans="1:4" x14ac:dyDescent="0.25">
      <c r="A44" s="7">
        <v>6</v>
      </c>
      <c r="B44" s="6" t="s">
        <v>38</v>
      </c>
      <c r="C44" s="127" t="s">
        <v>141</v>
      </c>
      <c r="D44" s="128"/>
    </row>
    <row r="45" spans="1:4" ht="15" customHeight="1" x14ac:dyDescent="0.25">
      <c r="A45" s="7">
        <v>7</v>
      </c>
      <c r="B45" s="6" t="s">
        <v>39</v>
      </c>
      <c r="C45" s="127" t="s">
        <v>146</v>
      </c>
      <c r="D45" s="128"/>
    </row>
    <row r="46" spans="1:4" x14ac:dyDescent="0.25">
      <c r="A46" s="7">
        <v>8</v>
      </c>
      <c r="B46" s="6" t="s">
        <v>40</v>
      </c>
      <c r="C46" s="127" t="s">
        <v>140</v>
      </c>
      <c r="D46" s="128"/>
    </row>
    <row r="47" spans="1:4" x14ac:dyDescent="0.25">
      <c r="A47" s="7">
        <v>9</v>
      </c>
      <c r="B47" s="6" t="s">
        <v>111</v>
      </c>
      <c r="C47" s="127">
        <v>297</v>
      </c>
      <c r="D47" s="132"/>
    </row>
    <row r="48" spans="1:4" x14ac:dyDescent="0.25">
      <c r="A48" s="7">
        <v>10</v>
      </c>
      <c r="B48" s="6" t="s">
        <v>76</v>
      </c>
      <c r="C48" s="144" t="s">
        <v>109</v>
      </c>
      <c r="D48" s="128"/>
    </row>
  </sheetData>
  <mergeCells count="19">
    <mergeCell ref="C48:D48"/>
    <mergeCell ref="C42:D42"/>
    <mergeCell ref="C43:D43"/>
    <mergeCell ref="C44:D44"/>
    <mergeCell ref="C45:D45"/>
    <mergeCell ref="C46:D46"/>
    <mergeCell ref="C47:D47"/>
    <mergeCell ref="C41:D41"/>
    <mergeCell ref="C39:D39"/>
    <mergeCell ref="C40:D40"/>
    <mergeCell ref="C8:D8"/>
    <mergeCell ref="C9:D9"/>
    <mergeCell ref="C10:D10"/>
    <mergeCell ref="A25:D25"/>
    <mergeCell ref="A11:A17"/>
    <mergeCell ref="B11:B17"/>
    <mergeCell ref="C18:D18"/>
    <mergeCell ref="C19:D19"/>
    <mergeCell ref="C20:D20"/>
  </mergeCells>
  <hyperlinks>
    <hyperlink ref="C18" r:id="rId1"/>
    <hyperlink ref="C19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5"/>
  <sheetViews>
    <sheetView tabSelected="1" topLeftCell="A23" zoomScale="110" zoomScaleNormal="110" workbookViewId="0">
      <selection sqref="A1:H85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40" customWidth="1"/>
    <col min="4" max="4" width="8.28515625" customWidth="1"/>
    <col min="5" max="5" width="9" customWidth="1"/>
    <col min="6" max="6" width="9.7109375" customWidth="1"/>
    <col min="7" max="7" width="11.140625" customWidth="1"/>
    <col min="8" max="8" width="10.85546875" customWidth="1"/>
    <col min="13" max="13" width="12.28515625" customWidth="1"/>
  </cols>
  <sheetData>
    <row r="1" spans="1:26" x14ac:dyDescent="0.25">
      <c r="A1" s="4" t="s">
        <v>41</v>
      </c>
      <c r="B1" s="61"/>
      <c r="C1" s="62"/>
      <c r="D1" s="63"/>
      <c r="E1" s="61"/>
      <c r="F1" s="61"/>
      <c r="G1" s="61"/>
      <c r="H1" s="61"/>
    </row>
    <row r="2" spans="1:26" ht="22.5" customHeight="1" x14ac:dyDescent="0.25">
      <c r="A2" s="186" t="s">
        <v>160</v>
      </c>
      <c r="B2" s="187"/>
      <c r="C2" s="187"/>
      <c r="D2" s="187"/>
      <c r="E2" s="187"/>
      <c r="F2" s="187"/>
      <c r="G2" s="187"/>
      <c r="H2" s="187"/>
    </row>
    <row r="3" spans="1:26" ht="22.5" customHeight="1" x14ac:dyDescent="0.25">
      <c r="A3" s="158" t="s">
        <v>159</v>
      </c>
      <c r="B3" s="158"/>
      <c r="C3" s="92"/>
      <c r="D3" s="93">
        <v>-443.03</v>
      </c>
      <c r="E3" s="94"/>
      <c r="F3" s="95"/>
      <c r="G3" s="95"/>
      <c r="H3" s="96"/>
      <c r="I3" s="91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17.25" customHeight="1" x14ac:dyDescent="0.25">
      <c r="A4" s="158" t="s">
        <v>128</v>
      </c>
      <c r="B4" s="159"/>
      <c r="C4" s="92"/>
      <c r="D4" s="93"/>
      <c r="E4" s="94"/>
      <c r="F4" s="95"/>
      <c r="G4" s="95"/>
      <c r="H4" s="97"/>
      <c r="I4" s="91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21.75" customHeight="1" x14ac:dyDescent="0.25">
      <c r="A5" s="158" t="s">
        <v>129</v>
      </c>
      <c r="B5" s="159"/>
      <c r="C5" s="92"/>
      <c r="D5" s="93"/>
      <c r="E5" s="94"/>
      <c r="F5" s="95"/>
      <c r="G5" s="95"/>
      <c r="H5" s="96"/>
      <c r="I5" s="91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56.25" customHeight="1" x14ac:dyDescent="0.25">
      <c r="A6" s="171" t="s">
        <v>64</v>
      </c>
      <c r="B6" s="147"/>
      <c r="C6" s="39" t="s">
        <v>65</v>
      </c>
      <c r="D6" s="27" t="s">
        <v>66</v>
      </c>
      <c r="E6" s="27" t="s">
        <v>67</v>
      </c>
      <c r="F6" s="27" t="s">
        <v>68</v>
      </c>
      <c r="G6" s="35" t="s">
        <v>69</v>
      </c>
      <c r="H6" s="27" t="s">
        <v>70</v>
      </c>
    </row>
    <row r="7" spans="1:26" ht="17.25" customHeight="1" x14ac:dyDescent="0.25">
      <c r="A7" s="171" t="s">
        <v>71</v>
      </c>
      <c r="B7" s="152"/>
      <c r="C7" s="66">
        <f>C11+C14+C17+C20+C23</f>
        <v>20.36</v>
      </c>
      <c r="D7" s="66">
        <v>-953.24</v>
      </c>
      <c r="E7" s="66">
        <f>E11+E14+E17+E20+E23</f>
        <v>1673.37</v>
      </c>
      <c r="F7" s="66">
        <f>F11+F14+F17+F20+F23</f>
        <v>1494.3200000000002</v>
      </c>
      <c r="G7" s="66">
        <f>G11+G14+G17+G20+G23</f>
        <v>1494.3200000000002</v>
      </c>
      <c r="H7" s="52">
        <f>F7-E7+D7</f>
        <v>-1132.2899999999997</v>
      </c>
    </row>
    <row r="8" spans="1:26" x14ac:dyDescent="0.25">
      <c r="A8" s="36" t="s">
        <v>72</v>
      </c>
      <c r="B8" s="37"/>
      <c r="C8" s="53">
        <f>C7-C9</f>
        <v>18.323999999999998</v>
      </c>
      <c r="D8" s="53">
        <v>-857.91</v>
      </c>
      <c r="E8" s="53">
        <f>E7-E9</f>
        <v>1506.0329999999999</v>
      </c>
      <c r="F8" s="53">
        <f>F7-F9</f>
        <v>1344.8880000000001</v>
      </c>
      <c r="G8" s="53">
        <f>G7-G9</f>
        <v>1344.8880000000001</v>
      </c>
      <c r="H8" s="52">
        <f t="shared" ref="H8:H9" si="0">F8-E8+D8</f>
        <v>-1019.0549999999997</v>
      </c>
    </row>
    <row r="9" spans="1:26" x14ac:dyDescent="0.25">
      <c r="A9" s="170" t="s">
        <v>73</v>
      </c>
      <c r="B9" s="149"/>
      <c r="C9" s="53">
        <f>C7*10%</f>
        <v>2.036</v>
      </c>
      <c r="D9" s="53">
        <f>D7*10%</f>
        <v>-95.324000000000012</v>
      </c>
      <c r="E9" s="53">
        <f>E7*10%</f>
        <v>167.33699999999999</v>
      </c>
      <c r="F9" s="53">
        <f>F7*10%</f>
        <v>149.43200000000002</v>
      </c>
      <c r="G9" s="53">
        <f>G7*10%</f>
        <v>149.43200000000002</v>
      </c>
      <c r="H9" s="52">
        <f t="shared" si="0"/>
        <v>-113.22899999999998</v>
      </c>
    </row>
    <row r="10" spans="1:26" ht="12.75" customHeight="1" x14ac:dyDescent="0.25">
      <c r="A10" s="193" t="s">
        <v>74</v>
      </c>
      <c r="B10" s="151"/>
      <c r="C10" s="151"/>
      <c r="D10" s="151"/>
      <c r="E10" s="151"/>
      <c r="F10" s="151"/>
      <c r="G10" s="151"/>
      <c r="H10" s="152"/>
    </row>
    <row r="11" spans="1:26" x14ac:dyDescent="0.25">
      <c r="A11" s="160" t="s">
        <v>53</v>
      </c>
      <c r="B11" s="185"/>
      <c r="C11" s="66">
        <v>5.75</v>
      </c>
      <c r="D11" s="67">
        <v>-324.99</v>
      </c>
      <c r="E11" s="67">
        <v>552.54</v>
      </c>
      <c r="F11" s="67">
        <v>495.66</v>
      </c>
      <c r="G11" s="67">
        <f>F11</f>
        <v>495.66</v>
      </c>
      <c r="H11" s="53">
        <f>F11-E11+D11</f>
        <v>-381.86999999999995</v>
      </c>
    </row>
    <row r="12" spans="1:26" x14ac:dyDescent="0.25">
      <c r="A12" s="36" t="s">
        <v>72</v>
      </c>
      <c r="B12" s="37"/>
      <c r="C12" s="53">
        <f>C11-C13</f>
        <v>5.1749999999999998</v>
      </c>
      <c r="D12" s="53">
        <f>D11-D13</f>
        <v>-292.49099999999999</v>
      </c>
      <c r="E12" s="53">
        <f>E11-E13</f>
        <v>497.28599999999994</v>
      </c>
      <c r="F12" s="53">
        <f>F11-F13</f>
        <v>446.09400000000005</v>
      </c>
      <c r="G12" s="53">
        <f>G11-G13</f>
        <v>446.09400000000005</v>
      </c>
      <c r="H12" s="53">
        <f t="shared" ref="H12:H26" si="1">F12-E12+D12</f>
        <v>-343.68299999999988</v>
      </c>
    </row>
    <row r="13" spans="1:26" x14ac:dyDescent="0.25">
      <c r="A13" s="170" t="s">
        <v>73</v>
      </c>
      <c r="B13" s="149"/>
      <c r="C13" s="53">
        <f>C11*10%</f>
        <v>0.57500000000000007</v>
      </c>
      <c r="D13" s="53">
        <f>D11*10%</f>
        <v>-32.499000000000002</v>
      </c>
      <c r="E13" s="53">
        <f>E11*10%</f>
        <v>55.253999999999998</v>
      </c>
      <c r="F13" s="53">
        <f>F11*10%</f>
        <v>49.566000000000003</v>
      </c>
      <c r="G13" s="53">
        <f>G11*10%</f>
        <v>49.566000000000003</v>
      </c>
      <c r="H13" s="53">
        <f t="shared" si="1"/>
        <v>-38.186999999999998</v>
      </c>
    </row>
    <row r="14" spans="1:26" ht="23.25" customHeight="1" x14ac:dyDescent="0.25">
      <c r="A14" s="160" t="s">
        <v>44</v>
      </c>
      <c r="B14" s="185"/>
      <c r="C14" s="66">
        <v>3.51</v>
      </c>
      <c r="D14" s="67">
        <v>-197.68</v>
      </c>
      <c r="E14" s="67">
        <v>337.3</v>
      </c>
      <c r="F14" s="67">
        <v>309.20999999999998</v>
      </c>
      <c r="G14" s="67">
        <f>F14</f>
        <v>309.20999999999998</v>
      </c>
      <c r="H14" s="53">
        <f t="shared" si="1"/>
        <v>-225.77000000000004</v>
      </c>
    </row>
    <row r="15" spans="1:26" x14ac:dyDescent="0.25">
      <c r="A15" s="36" t="s">
        <v>72</v>
      </c>
      <c r="B15" s="37"/>
      <c r="C15" s="53">
        <f>C14-C16</f>
        <v>3.1589999999999998</v>
      </c>
      <c r="D15" s="53">
        <f>D14-D16</f>
        <v>-177.91200000000001</v>
      </c>
      <c r="E15" s="53">
        <f>E14-E16</f>
        <v>303.57</v>
      </c>
      <c r="F15" s="53">
        <f>F14-F16</f>
        <v>278.28899999999999</v>
      </c>
      <c r="G15" s="53">
        <f>G14-G16</f>
        <v>278.28899999999999</v>
      </c>
      <c r="H15" s="53">
        <f t="shared" si="1"/>
        <v>-203.19300000000001</v>
      </c>
    </row>
    <row r="16" spans="1:26" ht="15" customHeight="1" x14ac:dyDescent="0.25">
      <c r="A16" s="170" t="s">
        <v>73</v>
      </c>
      <c r="B16" s="149"/>
      <c r="C16" s="53">
        <f>C14*10%</f>
        <v>0.35099999999999998</v>
      </c>
      <c r="D16" s="53">
        <f>D14*10%</f>
        <v>-19.768000000000001</v>
      </c>
      <c r="E16" s="53">
        <f>E14*10%</f>
        <v>33.730000000000004</v>
      </c>
      <c r="F16" s="53">
        <f>F14*10%</f>
        <v>30.920999999999999</v>
      </c>
      <c r="G16" s="53">
        <f>G14*10%</f>
        <v>30.920999999999999</v>
      </c>
      <c r="H16" s="53">
        <f t="shared" si="1"/>
        <v>-22.577000000000005</v>
      </c>
    </row>
    <row r="17" spans="1:10" ht="15.75" customHeight="1" x14ac:dyDescent="0.25">
      <c r="A17" s="160" t="s">
        <v>54</v>
      </c>
      <c r="B17" s="185"/>
      <c r="C17" s="68">
        <v>2.41</v>
      </c>
      <c r="D17" s="67">
        <v>-135.9</v>
      </c>
      <c r="E17" s="67">
        <v>231.6</v>
      </c>
      <c r="F17" s="67">
        <v>207.82</v>
      </c>
      <c r="G17" s="67">
        <f>F17</f>
        <v>207.82</v>
      </c>
      <c r="H17" s="53">
        <f t="shared" si="1"/>
        <v>-159.68</v>
      </c>
    </row>
    <row r="18" spans="1:10" ht="13.5" customHeight="1" x14ac:dyDescent="0.25">
      <c r="A18" s="36" t="s">
        <v>72</v>
      </c>
      <c r="B18" s="37"/>
      <c r="C18" s="53">
        <f>C17-C19</f>
        <v>2.169</v>
      </c>
      <c r="D18" s="53">
        <f>D17-D19</f>
        <v>-122.31</v>
      </c>
      <c r="E18" s="53">
        <f>E17-E19</f>
        <v>208.44</v>
      </c>
      <c r="F18" s="53">
        <f>F17-F19</f>
        <v>187.03799999999998</v>
      </c>
      <c r="G18" s="53">
        <f>G17-G19</f>
        <v>187.03799999999998</v>
      </c>
      <c r="H18" s="53">
        <f t="shared" si="1"/>
        <v>-143.71200000000002</v>
      </c>
    </row>
    <row r="19" spans="1:10" ht="12.75" customHeight="1" x14ac:dyDescent="0.25">
      <c r="A19" s="170" t="s">
        <v>73</v>
      </c>
      <c r="B19" s="149"/>
      <c r="C19" s="53">
        <f>C17*10%</f>
        <v>0.24100000000000002</v>
      </c>
      <c r="D19" s="53">
        <f>D17*10%</f>
        <v>-13.590000000000002</v>
      </c>
      <c r="E19" s="53">
        <f>E17*10%</f>
        <v>23.16</v>
      </c>
      <c r="F19" s="53">
        <f>F17*10%</f>
        <v>20.782</v>
      </c>
      <c r="G19" s="53">
        <f>G17*10%</f>
        <v>20.782</v>
      </c>
      <c r="H19" s="53">
        <f t="shared" si="1"/>
        <v>-15.968000000000002</v>
      </c>
    </row>
    <row r="20" spans="1:10" ht="16.5" customHeight="1" x14ac:dyDescent="0.25">
      <c r="A20" s="9" t="s">
        <v>89</v>
      </c>
      <c r="B20" s="38"/>
      <c r="C20" s="52">
        <v>4.43</v>
      </c>
      <c r="D20" s="53">
        <v>-218.91</v>
      </c>
      <c r="E20" s="53">
        <f>412.68+3.52+0.88+8.66</f>
        <v>425.74</v>
      </c>
      <c r="F20" s="53">
        <f>2.99+0.75+7.59+361.36</f>
        <v>372.69</v>
      </c>
      <c r="G20" s="53">
        <f>F20</f>
        <v>372.69</v>
      </c>
      <c r="H20" s="53">
        <f t="shared" si="1"/>
        <v>-271.96000000000004</v>
      </c>
    </row>
    <row r="21" spans="1:10" ht="14.25" customHeight="1" x14ac:dyDescent="0.25">
      <c r="A21" s="36" t="s">
        <v>72</v>
      </c>
      <c r="B21" s="37"/>
      <c r="C21" s="53">
        <f>C20-C22</f>
        <v>3.9869999999999997</v>
      </c>
      <c r="D21" s="53">
        <f>D20-D22</f>
        <v>-197.01900000000001</v>
      </c>
      <c r="E21" s="53">
        <f>E20-E22</f>
        <v>383.166</v>
      </c>
      <c r="F21" s="53">
        <f>F20-F22</f>
        <v>335.42099999999999</v>
      </c>
      <c r="G21" s="53">
        <f>G20-G22</f>
        <v>335.42099999999999</v>
      </c>
      <c r="H21" s="53">
        <f t="shared" si="1"/>
        <v>-244.76400000000001</v>
      </c>
    </row>
    <row r="22" spans="1:10" x14ac:dyDescent="0.25">
      <c r="A22" s="170" t="s">
        <v>73</v>
      </c>
      <c r="B22" s="149"/>
      <c r="C22" s="53">
        <f>C20*10%</f>
        <v>0.443</v>
      </c>
      <c r="D22" s="53">
        <f>D20*10%</f>
        <v>-21.891000000000002</v>
      </c>
      <c r="E22" s="53">
        <f>E20*10%</f>
        <v>42.574000000000005</v>
      </c>
      <c r="F22" s="53">
        <f>F20*10%</f>
        <v>37.268999999999998</v>
      </c>
      <c r="G22" s="53">
        <f>G20*10%</f>
        <v>37.268999999999998</v>
      </c>
      <c r="H22" s="53">
        <f t="shared" si="1"/>
        <v>-27.196000000000009</v>
      </c>
    </row>
    <row r="23" spans="1:10" ht="14.25" customHeight="1" x14ac:dyDescent="0.25">
      <c r="A23" s="194" t="s">
        <v>45</v>
      </c>
      <c r="B23" s="195"/>
      <c r="C23" s="181">
        <v>4.26</v>
      </c>
      <c r="D23" s="183">
        <v>-75.739999999999995</v>
      </c>
      <c r="E23" s="183">
        <v>126.19</v>
      </c>
      <c r="F23" s="183">
        <v>108.94</v>
      </c>
      <c r="G23" s="183">
        <f>F23</f>
        <v>108.94</v>
      </c>
      <c r="H23" s="53">
        <f t="shared" si="1"/>
        <v>-92.99</v>
      </c>
    </row>
    <row r="24" spans="1:10" ht="0.75" hidden="1" customHeight="1" x14ac:dyDescent="0.25">
      <c r="A24" s="196"/>
      <c r="B24" s="197"/>
      <c r="C24" s="182"/>
      <c r="D24" s="184"/>
      <c r="E24" s="184"/>
      <c r="F24" s="184"/>
      <c r="G24" s="184"/>
      <c r="H24" s="53">
        <f t="shared" si="1"/>
        <v>0</v>
      </c>
    </row>
    <row r="25" spans="1:10" x14ac:dyDescent="0.25">
      <c r="A25" s="36" t="s">
        <v>72</v>
      </c>
      <c r="B25" s="37"/>
      <c r="C25" s="53">
        <f>C23-C26</f>
        <v>3.8339999999999996</v>
      </c>
      <c r="D25" s="53">
        <f>D23-D26</f>
        <v>-68.165999999999997</v>
      </c>
      <c r="E25" s="53">
        <f>E23-E26</f>
        <v>113.571</v>
      </c>
      <c r="F25" s="53">
        <f>F23-F26</f>
        <v>98.045999999999992</v>
      </c>
      <c r="G25" s="53">
        <f>G23-G26</f>
        <v>98.045999999999992</v>
      </c>
      <c r="H25" s="53">
        <f t="shared" si="1"/>
        <v>-83.691000000000003</v>
      </c>
    </row>
    <row r="26" spans="1:10" x14ac:dyDescent="0.25">
      <c r="A26" s="170" t="s">
        <v>73</v>
      </c>
      <c r="B26" s="149"/>
      <c r="C26" s="53">
        <f>C23*10%</f>
        <v>0.42599999999999999</v>
      </c>
      <c r="D26" s="53">
        <f>D23*10%</f>
        <v>-7.5739999999999998</v>
      </c>
      <c r="E26" s="53">
        <f>E23*10%</f>
        <v>12.619</v>
      </c>
      <c r="F26" s="53">
        <f>F23*10%</f>
        <v>10.894</v>
      </c>
      <c r="G26" s="53">
        <f>G23*10%</f>
        <v>10.894</v>
      </c>
      <c r="H26" s="53">
        <f t="shared" si="1"/>
        <v>-9.2989999999999995</v>
      </c>
    </row>
    <row r="27" spans="1:10" s="104" customFormat="1" ht="9" customHeight="1" x14ac:dyDescent="0.25">
      <c r="A27" s="98"/>
      <c r="B27" s="99"/>
      <c r="C27" s="100"/>
      <c r="D27" s="101"/>
      <c r="E27" s="100"/>
      <c r="F27" s="100"/>
      <c r="G27" s="102"/>
      <c r="H27" s="103"/>
    </row>
    <row r="28" spans="1:10" ht="17.25" customHeight="1" x14ac:dyDescent="0.25">
      <c r="A28" s="171" t="s">
        <v>46</v>
      </c>
      <c r="B28" s="152"/>
      <c r="C28" s="52">
        <v>7.38</v>
      </c>
      <c r="D28" s="52">
        <v>-559.38</v>
      </c>
      <c r="E28" s="52">
        <f>517.01+59.24</f>
        <v>576.25</v>
      </c>
      <c r="F28" s="52">
        <f>463.91+51.18</f>
        <v>515.09</v>
      </c>
      <c r="G28" s="65">
        <f>G29+G30</f>
        <v>172.81900000000002</v>
      </c>
      <c r="H28" s="52">
        <f>F28-E28-G28+D28+F28</f>
        <v>-278.26899999999989</v>
      </c>
    </row>
    <row r="29" spans="1:10" ht="14.25" customHeight="1" x14ac:dyDescent="0.25">
      <c r="A29" s="36" t="s">
        <v>75</v>
      </c>
      <c r="B29" s="37"/>
      <c r="C29" s="53">
        <f>C28-C30</f>
        <v>6.6419999999999995</v>
      </c>
      <c r="D29" s="53">
        <v>-533.9</v>
      </c>
      <c r="E29" s="53">
        <f>E28-E30</f>
        <v>518.625</v>
      </c>
      <c r="F29" s="53">
        <f>F28-F30</f>
        <v>463.58100000000002</v>
      </c>
      <c r="G29" s="120">
        <f>G67</f>
        <v>121.31</v>
      </c>
      <c r="H29" s="52">
        <f t="shared" ref="H29:H30" si="2">F29-E29-G29+D29+F29</f>
        <v>-246.67299999999989</v>
      </c>
      <c r="J29" s="126"/>
    </row>
    <row r="30" spans="1:10" ht="12.75" customHeight="1" x14ac:dyDescent="0.25">
      <c r="A30" s="170" t="s">
        <v>73</v>
      </c>
      <c r="B30" s="149"/>
      <c r="C30" s="53">
        <f>C28*10%</f>
        <v>0.73799999999999999</v>
      </c>
      <c r="D30" s="53">
        <v>-25.47</v>
      </c>
      <c r="E30" s="53">
        <f>E28*10%</f>
        <v>57.625</v>
      </c>
      <c r="F30" s="53">
        <f>F28*10%</f>
        <v>51.509000000000007</v>
      </c>
      <c r="G30" s="53">
        <f>F30</f>
        <v>51.509000000000007</v>
      </c>
      <c r="H30" s="52">
        <f t="shared" si="2"/>
        <v>-31.585999999999991</v>
      </c>
    </row>
    <row r="31" spans="1:10" ht="12.75" customHeight="1" x14ac:dyDescent="0.25">
      <c r="A31" s="122"/>
      <c r="B31" s="121"/>
      <c r="C31" s="53"/>
      <c r="D31" s="53"/>
      <c r="E31" s="53"/>
      <c r="F31" s="53"/>
      <c r="G31" s="53"/>
      <c r="H31" s="52"/>
    </row>
    <row r="32" spans="1:10" s="4" customFormat="1" ht="12.75" customHeight="1" x14ac:dyDescent="0.25">
      <c r="A32" s="174" t="s">
        <v>134</v>
      </c>
      <c r="B32" s="175"/>
      <c r="C32" s="95"/>
      <c r="D32" s="94">
        <v>-48.82</v>
      </c>
      <c r="E32" s="95">
        <f>E34+E35+E36+E37</f>
        <v>202.76</v>
      </c>
      <c r="F32" s="95">
        <f t="shared" ref="F32:G32" si="3">F34+F35+F36+F37</f>
        <v>176.04</v>
      </c>
      <c r="G32" s="95">
        <f t="shared" si="3"/>
        <v>176.04</v>
      </c>
      <c r="H32" s="52">
        <f>F32-E32-G32+D32+F32</f>
        <v>-75.539999999999992</v>
      </c>
      <c r="I32" s="74"/>
    </row>
    <row r="33" spans="1:33" ht="12.75" customHeight="1" x14ac:dyDescent="0.25">
      <c r="A33" s="118" t="s">
        <v>135</v>
      </c>
      <c r="B33" s="99"/>
      <c r="C33" s="100"/>
      <c r="D33" s="103"/>
      <c r="E33" s="100"/>
      <c r="F33" s="100"/>
      <c r="G33" s="117"/>
      <c r="H33" s="94"/>
    </row>
    <row r="34" spans="1:33" ht="12.75" customHeight="1" x14ac:dyDescent="0.25">
      <c r="A34" s="176" t="s">
        <v>136</v>
      </c>
      <c r="B34" s="177"/>
      <c r="C34" s="100"/>
      <c r="D34" s="103">
        <v>-3.13</v>
      </c>
      <c r="E34" s="100">
        <v>12.53</v>
      </c>
      <c r="F34" s="100">
        <v>10.88</v>
      </c>
      <c r="G34" s="100">
        <f>F34</f>
        <v>10.88</v>
      </c>
      <c r="H34" s="52">
        <f t="shared" ref="H34:H37" si="4">F34-E34-G34+D34+F34</f>
        <v>-4.7799999999999994</v>
      </c>
    </row>
    <row r="35" spans="1:33" ht="12.75" customHeight="1" x14ac:dyDescent="0.25">
      <c r="A35" s="176" t="s">
        <v>137</v>
      </c>
      <c r="B35" s="177"/>
      <c r="C35" s="100"/>
      <c r="D35" s="103">
        <v>0</v>
      </c>
      <c r="E35" s="100">
        <v>0</v>
      </c>
      <c r="F35" s="100">
        <v>0</v>
      </c>
      <c r="G35" s="100">
        <f t="shared" ref="G35:G37" si="5">F35</f>
        <v>0</v>
      </c>
      <c r="H35" s="52">
        <f t="shared" si="4"/>
        <v>0</v>
      </c>
    </row>
    <row r="36" spans="1:33" ht="12.75" customHeight="1" x14ac:dyDescent="0.25">
      <c r="A36" s="176" t="s">
        <v>138</v>
      </c>
      <c r="B36" s="177"/>
      <c r="C36" s="100"/>
      <c r="D36" s="103">
        <v>-44.32</v>
      </c>
      <c r="E36" s="100">
        <v>183.88</v>
      </c>
      <c r="F36" s="100">
        <v>159.69</v>
      </c>
      <c r="G36" s="100">
        <f t="shared" si="5"/>
        <v>159.69</v>
      </c>
      <c r="H36" s="52">
        <f t="shared" si="4"/>
        <v>-68.509999999999991</v>
      </c>
    </row>
    <row r="37" spans="1:33" ht="12.75" customHeight="1" x14ac:dyDescent="0.25">
      <c r="A37" s="176" t="s">
        <v>139</v>
      </c>
      <c r="B37" s="177"/>
      <c r="C37" s="100"/>
      <c r="D37" s="103">
        <v>-1.37</v>
      </c>
      <c r="E37" s="100">
        <v>6.35</v>
      </c>
      <c r="F37" s="100">
        <v>5.47</v>
      </c>
      <c r="G37" s="100">
        <f t="shared" si="5"/>
        <v>5.47</v>
      </c>
      <c r="H37" s="52">
        <f t="shared" si="4"/>
        <v>-2.25</v>
      </c>
    </row>
    <row r="38" spans="1:33" s="104" customFormat="1" x14ac:dyDescent="0.25">
      <c r="A38" s="105" t="s">
        <v>112</v>
      </c>
      <c r="B38" s="106"/>
      <c r="C38" s="95"/>
      <c r="D38" s="107"/>
      <c r="E38" s="95">
        <f>E7+E28+E32</f>
        <v>2452.38</v>
      </c>
      <c r="F38" s="95">
        <f t="shared" ref="F38:G38" si="6">F7+F28+F32</f>
        <v>2185.4500000000003</v>
      </c>
      <c r="G38" s="95">
        <f t="shared" si="6"/>
        <v>1843.1790000000001</v>
      </c>
      <c r="H38" s="94"/>
      <c r="I38" s="109"/>
      <c r="J38" s="109"/>
    </row>
    <row r="39" spans="1:33" s="104" customFormat="1" ht="12.75" customHeight="1" x14ac:dyDescent="0.25">
      <c r="A39" s="105" t="s">
        <v>113</v>
      </c>
      <c r="B39" s="106"/>
      <c r="C39" s="95"/>
      <c r="D39" s="107"/>
      <c r="E39" s="95"/>
      <c r="F39" s="95"/>
      <c r="G39" s="108"/>
      <c r="H39" s="94"/>
      <c r="I39" s="109"/>
      <c r="J39" s="109"/>
    </row>
    <row r="40" spans="1:33" s="4" customFormat="1" ht="15" customHeight="1" x14ac:dyDescent="0.25">
      <c r="A40" s="178" t="s">
        <v>144</v>
      </c>
      <c r="B40" s="164"/>
      <c r="C40" s="73" t="s">
        <v>115</v>
      </c>
      <c r="D40" s="52">
        <v>1.49</v>
      </c>
      <c r="E40" s="52">
        <v>0</v>
      </c>
      <c r="F40" s="52">
        <v>0</v>
      </c>
      <c r="G40" s="69">
        <f>G41</f>
        <v>0</v>
      </c>
      <c r="H40" s="52">
        <f t="shared" ref="H40:H48" si="7">F40-E40-G40+D40+F40</f>
        <v>1.49</v>
      </c>
    </row>
    <row r="41" spans="1:33" ht="12" customHeight="1" x14ac:dyDescent="0.25">
      <c r="A41" s="172" t="s">
        <v>47</v>
      </c>
      <c r="B41" s="173"/>
      <c r="C41" s="53"/>
      <c r="D41" s="53">
        <v>0</v>
      </c>
      <c r="E41" s="53">
        <f>E40*17%</f>
        <v>0</v>
      </c>
      <c r="F41" s="53">
        <f>F40*17%</f>
        <v>0</v>
      </c>
      <c r="G41" s="64">
        <f>F41</f>
        <v>0</v>
      </c>
      <c r="H41" s="52">
        <f t="shared" si="7"/>
        <v>0</v>
      </c>
    </row>
    <row r="42" spans="1:33" s="84" customFormat="1" ht="24" customHeight="1" x14ac:dyDescent="0.25">
      <c r="A42" s="191" t="s">
        <v>124</v>
      </c>
      <c r="B42" s="192"/>
      <c r="C42" s="81"/>
      <c r="D42" s="81">
        <v>65.8</v>
      </c>
      <c r="E42" s="81">
        <v>86.56</v>
      </c>
      <c r="F42" s="81">
        <v>60.47</v>
      </c>
      <c r="G42" s="80">
        <f>G43+G44</f>
        <v>10.28</v>
      </c>
      <c r="H42" s="52">
        <f>F42-E42-G42+D42+F42</f>
        <v>89.899999999999991</v>
      </c>
      <c r="I42" s="115"/>
    </row>
    <row r="43" spans="1:33" x14ac:dyDescent="0.25">
      <c r="A43" s="36" t="s">
        <v>75</v>
      </c>
      <c r="B43" s="37"/>
      <c r="C43" s="90"/>
      <c r="D43" s="7">
        <v>73.58</v>
      </c>
      <c r="E43" s="53">
        <f>E42-E44</f>
        <v>71.84</v>
      </c>
      <c r="F43" s="53">
        <f>F42-F44</f>
        <v>50.19</v>
      </c>
      <c r="G43" s="119">
        <v>0</v>
      </c>
      <c r="H43" s="52">
        <f t="shared" si="7"/>
        <v>102.11999999999999</v>
      </c>
    </row>
    <row r="44" spans="1:33" s="88" customFormat="1" ht="14.25" customHeight="1" x14ac:dyDescent="0.25">
      <c r="A44" s="87" t="s">
        <v>55</v>
      </c>
      <c r="B44" s="87"/>
      <c r="C44" s="53"/>
      <c r="D44" s="53">
        <v>-7.78</v>
      </c>
      <c r="E44" s="53">
        <v>14.72</v>
      </c>
      <c r="F44" s="53">
        <v>10.28</v>
      </c>
      <c r="G44" s="53">
        <f>F44</f>
        <v>10.28</v>
      </c>
      <c r="H44" s="52">
        <f t="shared" si="7"/>
        <v>-12.22</v>
      </c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</row>
    <row r="45" spans="1:33" s="84" customFormat="1" ht="24" customHeight="1" x14ac:dyDescent="0.25">
      <c r="A45" s="178" t="s">
        <v>125</v>
      </c>
      <c r="B45" s="164"/>
      <c r="C45" s="81"/>
      <c r="D45" s="81">
        <v>1009.12</v>
      </c>
      <c r="E45" s="81">
        <v>914.65</v>
      </c>
      <c r="F45" s="81">
        <v>922.81</v>
      </c>
      <c r="G45" s="80">
        <f>G47+G46</f>
        <v>433.72069999999997</v>
      </c>
      <c r="H45" s="52">
        <f>F45-E45-G45+D45+F45</f>
        <v>1506.3692999999998</v>
      </c>
      <c r="J45" s="115"/>
    </row>
    <row r="46" spans="1:33" x14ac:dyDescent="0.25">
      <c r="A46" s="36" t="s">
        <v>75</v>
      </c>
      <c r="B46" s="37"/>
      <c r="C46" s="90"/>
      <c r="D46" s="7">
        <v>1049.67</v>
      </c>
      <c r="E46" s="53">
        <f>E45-E47</f>
        <v>484.7645</v>
      </c>
      <c r="F46" s="53">
        <f>F45-F47</f>
        <v>489.08929999999998</v>
      </c>
      <c r="G46" s="119">
        <v>0</v>
      </c>
      <c r="H46" s="52">
        <f>F46-E46-G46+D46+F46</f>
        <v>1543.0841</v>
      </c>
    </row>
    <row r="47" spans="1:33" s="84" customFormat="1" ht="18" customHeight="1" x14ac:dyDescent="0.25">
      <c r="A47" s="85" t="s">
        <v>90</v>
      </c>
      <c r="B47" s="86"/>
      <c r="C47" s="79"/>
      <c r="D47" s="79">
        <v>-40.549999999999997</v>
      </c>
      <c r="E47" s="79">
        <f>E45*47%</f>
        <v>429.88549999999998</v>
      </c>
      <c r="F47" s="79">
        <f>F45*47%</f>
        <v>433.72069999999997</v>
      </c>
      <c r="G47" s="78">
        <f>F47</f>
        <v>433.72069999999997</v>
      </c>
      <c r="H47" s="52">
        <f>F47-E47-G47+D47+F47</f>
        <v>-36.714800000000025</v>
      </c>
    </row>
    <row r="48" spans="1:33" s="84" customFormat="1" ht="32.25" customHeight="1" x14ac:dyDescent="0.25">
      <c r="A48" s="178" t="s">
        <v>130</v>
      </c>
      <c r="B48" s="164"/>
      <c r="C48" s="116"/>
      <c r="D48" s="81">
        <v>42</v>
      </c>
      <c r="E48" s="81">
        <v>300</v>
      </c>
      <c r="F48" s="81">
        <v>300</v>
      </c>
      <c r="G48" s="80">
        <f>G50+G49</f>
        <v>36</v>
      </c>
      <c r="H48" s="81">
        <f t="shared" si="7"/>
        <v>306</v>
      </c>
      <c r="K48" s="115"/>
      <c r="L48" s="115"/>
    </row>
    <row r="49" spans="1:26" ht="11.25" customHeight="1" x14ac:dyDescent="0.25">
      <c r="A49" s="36" t="s">
        <v>123</v>
      </c>
      <c r="B49" s="37"/>
      <c r="C49" s="90"/>
      <c r="D49" s="53">
        <v>42</v>
      </c>
      <c r="E49" s="53">
        <f>E48-E50</f>
        <v>264</v>
      </c>
      <c r="F49" s="53">
        <f>F48-F50</f>
        <v>264</v>
      </c>
      <c r="G49" s="119">
        <v>0</v>
      </c>
      <c r="H49" s="52">
        <f>F49-E49-G49+D49+F49</f>
        <v>306</v>
      </c>
    </row>
    <row r="50" spans="1:26" s="125" customFormat="1" ht="23.25" customHeight="1" x14ac:dyDescent="0.25">
      <c r="A50" s="160" t="s">
        <v>131</v>
      </c>
      <c r="B50" s="161"/>
      <c r="C50" s="53"/>
      <c r="D50" s="53">
        <v>0</v>
      </c>
      <c r="E50" s="53">
        <f>E48*12%</f>
        <v>36</v>
      </c>
      <c r="F50" s="53">
        <f>F48*12%</f>
        <v>36</v>
      </c>
      <c r="G50" s="124">
        <f>F50</f>
        <v>36</v>
      </c>
      <c r="H50" s="53">
        <v>0</v>
      </c>
    </row>
    <row r="51" spans="1:26" s="104" customFormat="1" x14ac:dyDescent="0.25">
      <c r="A51" s="179" t="s">
        <v>114</v>
      </c>
      <c r="B51" s="180"/>
      <c r="C51" s="95"/>
      <c r="D51" s="107"/>
      <c r="E51" s="95">
        <f>E42+E45+E48</f>
        <v>1301.21</v>
      </c>
      <c r="F51" s="95">
        <f t="shared" ref="F51:G51" si="8">F42+F45+F48</f>
        <v>1283.28</v>
      </c>
      <c r="G51" s="95">
        <f t="shared" si="8"/>
        <v>480.00069999999994</v>
      </c>
      <c r="H51" s="94"/>
    </row>
    <row r="52" spans="1:26" s="104" customFormat="1" x14ac:dyDescent="0.25">
      <c r="A52" s="179" t="s">
        <v>126</v>
      </c>
      <c r="B52" s="180"/>
      <c r="C52" s="95"/>
      <c r="D52" s="107"/>
      <c r="E52" s="95">
        <f>E38+E51</f>
        <v>3753.59</v>
      </c>
      <c r="F52" s="95">
        <f>F38+F51</f>
        <v>3468.7300000000005</v>
      </c>
      <c r="G52" s="95">
        <f>G38+G51</f>
        <v>2323.1797000000001</v>
      </c>
      <c r="H52" s="94"/>
    </row>
    <row r="53" spans="1:26" s="104" customFormat="1" ht="14.25" customHeight="1" x14ac:dyDescent="0.25">
      <c r="A53" s="179" t="s">
        <v>127</v>
      </c>
      <c r="B53" s="180"/>
      <c r="C53" s="95"/>
      <c r="D53" s="94">
        <f>D3</f>
        <v>-443.03</v>
      </c>
      <c r="E53" s="95"/>
      <c r="F53" s="95"/>
      <c r="G53" s="95"/>
      <c r="H53" s="110">
        <f>F52-E52+D53+F52-G52</f>
        <v>417.66030000000092</v>
      </c>
      <c r="I53" s="123"/>
    </row>
    <row r="54" spans="1:26" s="104" customFormat="1" ht="27.75" customHeight="1" x14ac:dyDescent="0.25">
      <c r="A54" s="158" t="s">
        <v>161</v>
      </c>
      <c r="B54" s="158"/>
      <c r="C54" s="92"/>
      <c r="D54" s="95"/>
      <c r="E54" s="94"/>
      <c r="F54" s="95"/>
      <c r="G54" s="95"/>
      <c r="H54" s="96">
        <f>(H55+H56)</f>
        <v>417.66030000000023</v>
      </c>
      <c r="I54" s="111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 s="104" customFormat="1" ht="18" customHeight="1" x14ac:dyDescent="0.25">
      <c r="A55" s="158" t="s">
        <v>128</v>
      </c>
      <c r="B55" s="159"/>
      <c r="C55" s="92"/>
      <c r="D55" s="92"/>
      <c r="E55" s="94"/>
      <c r="F55" s="95"/>
      <c r="G55" s="95"/>
      <c r="H55" s="96">
        <f>H40+H43+H46+H49</f>
        <v>1952.6940999999999</v>
      </c>
      <c r="I55" s="112"/>
      <c r="J55" s="112"/>
      <c r="K55" s="112" t="s">
        <v>133</v>
      </c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 s="104" customFormat="1" ht="21" customHeight="1" x14ac:dyDescent="0.25">
      <c r="A56" s="168" t="s">
        <v>129</v>
      </c>
      <c r="B56" s="169"/>
      <c r="C56" s="92"/>
      <c r="D56" s="92"/>
      <c r="E56" s="94"/>
      <c r="F56" s="95"/>
      <c r="G56" s="95"/>
      <c r="H56" s="96">
        <f>H7+H28+H32+H44+H47+H50</f>
        <v>-1535.0337999999997</v>
      </c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 ht="21.75" customHeight="1" x14ac:dyDescent="0.25">
      <c r="A57" s="156"/>
      <c r="B57" s="157"/>
      <c r="C57" s="157"/>
      <c r="D57" s="157"/>
      <c r="E57" s="157"/>
      <c r="F57" s="157"/>
      <c r="G57" s="157"/>
      <c r="H57" s="157"/>
    </row>
    <row r="58" spans="1:26" ht="21.75" customHeight="1" x14ac:dyDescent="0.25">
      <c r="H58" s="17"/>
    </row>
    <row r="59" spans="1:26" x14ac:dyDescent="0.25">
      <c r="A59" s="19" t="s">
        <v>150</v>
      </c>
      <c r="D59" s="21"/>
      <c r="E59" s="21"/>
      <c r="F59" s="21"/>
      <c r="G59" s="21"/>
    </row>
    <row r="60" spans="1:26" x14ac:dyDescent="0.25">
      <c r="A60" s="148" t="s">
        <v>57</v>
      </c>
      <c r="B60" s="149"/>
      <c r="C60" s="149"/>
      <c r="D60" s="132"/>
      <c r="E60" s="29" t="s">
        <v>58</v>
      </c>
      <c r="F60" s="29" t="s">
        <v>59</v>
      </c>
      <c r="G60" s="29" t="s">
        <v>60</v>
      </c>
      <c r="H60" s="76" t="s">
        <v>116</v>
      </c>
      <c r="K60" t="s">
        <v>133</v>
      </c>
    </row>
    <row r="61" spans="1:26" ht="15.75" customHeight="1" x14ac:dyDescent="0.25">
      <c r="A61" s="165" t="s">
        <v>157</v>
      </c>
      <c r="B61" s="166"/>
      <c r="C61" s="166"/>
      <c r="D61" s="167"/>
      <c r="E61" s="30">
        <v>43739</v>
      </c>
      <c r="F61" s="29" t="s">
        <v>152</v>
      </c>
      <c r="G61" s="83">
        <v>18</v>
      </c>
      <c r="H61" s="6" t="s">
        <v>158</v>
      </c>
      <c r="I61" s="17"/>
      <c r="J61" s="50"/>
    </row>
    <row r="62" spans="1:26" ht="24.75" customHeight="1" x14ac:dyDescent="0.25">
      <c r="A62" s="153" t="s">
        <v>155</v>
      </c>
      <c r="B62" s="154"/>
      <c r="C62" s="154"/>
      <c r="D62" s="155"/>
      <c r="E62" s="30">
        <v>43770</v>
      </c>
      <c r="F62" s="29" t="s">
        <v>152</v>
      </c>
      <c r="G62" s="83">
        <v>21.2</v>
      </c>
      <c r="H62" s="82" t="s">
        <v>156</v>
      </c>
      <c r="I62" s="17"/>
      <c r="L62" s="50"/>
    </row>
    <row r="63" spans="1:26" x14ac:dyDescent="0.25">
      <c r="A63" s="153" t="s">
        <v>153</v>
      </c>
      <c r="B63" s="154"/>
      <c r="C63" s="154"/>
      <c r="D63" s="155"/>
      <c r="E63" s="30">
        <v>43739</v>
      </c>
      <c r="F63" s="29" t="s">
        <v>152</v>
      </c>
      <c r="G63" s="83">
        <v>20</v>
      </c>
      <c r="H63" s="6" t="s">
        <v>154</v>
      </c>
      <c r="I63" s="17"/>
      <c r="L63" s="50"/>
    </row>
    <row r="64" spans="1:26" ht="25.5" customHeight="1" x14ac:dyDescent="0.25">
      <c r="A64" s="162" t="s">
        <v>143</v>
      </c>
      <c r="B64" s="163"/>
      <c r="C64" s="163"/>
      <c r="D64" s="164"/>
      <c r="E64" s="30" t="s">
        <v>91</v>
      </c>
      <c r="F64" s="29" t="s">
        <v>117</v>
      </c>
      <c r="G64" s="31">
        <v>0.61</v>
      </c>
      <c r="H64" s="82" t="s">
        <v>119</v>
      </c>
      <c r="I64" s="17"/>
      <c r="J64" s="50"/>
      <c r="M64" s="50"/>
    </row>
    <row r="65" spans="1:13" ht="18" customHeight="1" x14ac:dyDescent="0.25">
      <c r="A65" s="165" t="s">
        <v>151</v>
      </c>
      <c r="B65" s="166"/>
      <c r="C65" s="166"/>
      <c r="D65" s="167"/>
      <c r="E65" s="30">
        <v>43525</v>
      </c>
      <c r="F65" s="29" t="s">
        <v>152</v>
      </c>
      <c r="G65" s="31">
        <v>19.5</v>
      </c>
      <c r="H65" s="6" t="s">
        <v>142</v>
      </c>
      <c r="I65" s="17"/>
      <c r="J65" s="50"/>
      <c r="M65" s="50"/>
    </row>
    <row r="66" spans="1:13" ht="18" customHeight="1" x14ac:dyDescent="0.25">
      <c r="A66" s="165" t="s">
        <v>122</v>
      </c>
      <c r="B66" s="166"/>
      <c r="C66" s="166"/>
      <c r="D66" s="167"/>
      <c r="E66" s="30" t="s">
        <v>120</v>
      </c>
      <c r="F66" s="29" t="s">
        <v>121</v>
      </c>
      <c r="G66" s="31">
        <v>42</v>
      </c>
      <c r="H66" s="6" t="s">
        <v>118</v>
      </c>
      <c r="I66" s="17"/>
      <c r="J66" s="50"/>
      <c r="M66" s="50"/>
    </row>
    <row r="67" spans="1:13" s="4" customFormat="1" x14ac:dyDescent="0.25">
      <c r="A67" s="145" t="s">
        <v>7</v>
      </c>
      <c r="B67" s="146"/>
      <c r="C67" s="146"/>
      <c r="D67" s="147"/>
      <c r="E67" s="70"/>
      <c r="F67" s="71"/>
      <c r="G67" s="72">
        <f>SUM(G61:G66)</f>
        <v>121.31</v>
      </c>
      <c r="H67" s="77"/>
      <c r="M67" s="75"/>
    </row>
    <row r="68" spans="1:13" x14ac:dyDescent="0.25">
      <c r="A68" s="19" t="s">
        <v>48</v>
      </c>
      <c r="D68" s="21"/>
      <c r="E68" s="21"/>
      <c r="F68" s="21"/>
      <c r="G68" s="21"/>
      <c r="M68" s="74"/>
    </row>
    <row r="69" spans="1:13" x14ac:dyDescent="0.25">
      <c r="A69" s="19" t="s">
        <v>49</v>
      </c>
      <c r="D69" s="21"/>
      <c r="E69" s="21"/>
      <c r="F69" s="21"/>
      <c r="G69" s="21"/>
    </row>
    <row r="70" spans="1:13" ht="23.25" customHeight="1" x14ac:dyDescent="0.25">
      <c r="A70" s="148" t="s">
        <v>62</v>
      </c>
      <c r="B70" s="149"/>
      <c r="C70" s="149"/>
      <c r="D70" s="149"/>
      <c r="E70" s="132"/>
      <c r="F70" s="33" t="s">
        <v>59</v>
      </c>
      <c r="G70" s="32" t="s">
        <v>61</v>
      </c>
    </row>
    <row r="71" spans="1:13" x14ac:dyDescent="0.25">
      <c r="A71" s="150" t="s">
        <v>63</v>
      </c>
      <c r="B71" s="151"/>
      <c r="C71" s="151"/>
      <c r="D71" s="151"/>
      <c r="E71" s="152"/>
      <c r="F71" s="29">
        <v>0</v>
      </c>
      <c r="G71" s="29">
        <v>0</v>
      </c>
    </row>
    <row r="72" spans="1:13" x14ac:dyDescent="0.25">
      <c r="A72" s="113"/>
      <c r="B72" s="89"/>
      <c r="C72" s="89"/>
      <c r="D72" s="89"/>
      <c r="E72" s="89"/>
      <c r="F72" s="114"/>
      <c r="G72" s="114"/>
    </row>
    <row r="73" spans="1:13" x14ac:dyDescent="0.25">
      <c r="A73" s="21"/>
      <c r="D73" s="21"/>
      <c r="E73" s="21"/>
      <c r="F73" s="21"/>
      <c r="G73" s="21"/>
    </row>
    <row r="74" spans="1:13" x14ac:dyDescent="0.25">
      <c r="A74" s="19" t="s">
        <v>92</v>
      </c>
      <c r="E74" s="34"/>
      <c r="F74" s="54"/>
      <c r="G74" s="34"/>
    </row>
    <row r="75" spans="1:13" x14ac:dyDescent="0.25">
      <c r="A75" s="19" t="s">
        <v>149</v>
      </c>
      <c r="B75" s="55"/>
      <c r="C75" s="56"/>
      <c r="D75" s="19"/>
      <c r="E75" s="34"/>
      <c r="F75" s="54"/>
      <c r="G75" s="34"/>
    </row>
    <row r="76" spans="1:13" ht="58.5" customHeight="1" x14ac:dyDescent="0.25">
      <c r="A76" s="188" t="s">
        <v>162</v>
      </c>
      <c r="B76" s="189"/>
      <c r="C76" s="189"/>
      <c r="D76" s="189"/>
      <c r="E76" s="189"/>
      <c r="F76" s="189"/>
      <c r="G76" s="189"/>
      <c r="H76" s="190"/>
    </row>
    <row r="77" spans="1:13" x14ac:dyDescent="0.25">
      <c r="A77" s="48"/>
      <c r="B77" s="48"/>
      <c r="C77" s="49"/>
      <c r="D77" s="48"/>
      <c r="E77" s="47"/>
      <c r="F77" s="47"/>
      <c r="G77" s="47"/>
      <c r="H77" s="47"/>
    </row>
    <row r="78" spans="1:13" x14ac:dyDescent="0.25">
      <c r="A78" s="4" t="s">
        <v>78</v>
      </c>
      <c r="B78" s="41"/>
      <c r="C78" s="42"/>
      <c r="D78" s="4"/>
      <c r="E78" s="4" t="s">
        <v>148</v>
      </c>
      <c r="F78" s="4"/>
    </row>
    <row r="79" spans="1:13" x14ac:dyDescent="0.25">
      <c r="A79" s="4" t="s">
        <v>79</v>
      </c>
      <c r="B79" s="41"/>
      <c r="C79" s="42"/>
      <c r="D79" s="4"/>
      <c r="E79" s="4"/>
      <c r="F79" s="4"/>
    </row>
    <row r="80" spans="1:13" x14ac:dyDescent="0.25">
      <c r="A80" s="4" t="s">
        <v>80</v>
      </c>
      <c r="B80" s="41"/>
      <c r="C80" s="42"/>
      <c r="D80" s="4"/>
      <c r="E80" s="4"/>
      <c r="F80" s="4"/>
    </row>
    <row r="81" spans="1:6" x14ac:dyDescent="0.25">
      <c r="A81" s="4"/>
      <c r="B81" s="41"/>
      <c r="C81" s="42"/>
      <c r="D81" s="4"/>
      <c r="E81" s="4"/>
      <c r="F81" s="4"/>
    </row>
    <row r="82" spans="1:6" x14ac:dyDescent="0.25">
      <c r="A82" s="21" t="s">
        <v>81</v>
      </c>
      <c r="B82" s="51"/>
    </row>
    <row r="83" spans="1:6" x14ac:dyDescent="0.25">
      <c r="A83" s="21" t="s">
        <v>82</v>
      </c>
      <c r="B83" s="51"/>
      <c r="C83" s="40" t="s">
        <v>24</v>
      </c>
    </row>
    <row r="84" spans="1:6" x14ac:dyDescent="0.25">
      <c r="A84" s="21" t="s">
        <v>83</v>
      </c>
      <c r="B84" s="51"/>
      <c r="C84" s="40" t="s">
        <v>84</v>
      </c>
    </row>
    <row r="85" spans="1:6" x14ac:dyDescent="0.25">
      <c r="A85" s="21" t="s">
        <v>85</v>
      </c>
      <c r="B85" s="51"/>
      <c r="C85" s="40" t="s">
        <v>147</v>
      </c>
    </row>
  </sheetData>
  <mergeCells count="53">
    <mergeCell ref="A2:H2"/>
    <mergeCell ref="A3:B3"/>
    <mergeCell ref="A4:B4"/>
    <mergeCell ref="A5:B5"/>
    <mergeCell ref="A76:H76"/>
    <mergeCell ref="A60:D60"/>
    <mergeCell ref="A42:B42"/>
    <mergeCell ref="A30:B30"/>
    <mergeCell ref="A6:B6"/>
    <mergeCell ref="A7:B7"/>
    <mergeCell ref="A9:B9"/>
    <mergeCell ref="A10:H10"/>
    <mergeCell ref="A11:B11"/>
    <mergeCell ref="G23:G24"/>
    <mergeCell ref="A22:B22"/>
    <mergeCell ref="A23:B24"/>
    <mergeCell ref="C23:C24"/>
    <mergeCell ref="D23:D24"/>
    <mergeCell ref="E23:E24"/>
    <mergeCell ref="F23:F24"/>
    <mergeCell ref="A13:B13"/>
    <mergeCell ref="A14:B14"/>
    <mergeCell ref="A16:B16"/>
    <mergeCell ref="A17:B17"/>
    <mergeCell ref="A19:B19"/>
    <mergeCell ref="A26:B26"/>
    <mergeCell ref="A28:B28"/>
    <mergeCell ref="A41:B41"/>
    <mergeCell ref="A61:D61"/>
    <mergeCell ref="A62:D62"/>
    <mergeCell ref="A32:B32"/>
    <mergeCell ref="A34:B34"/>
    <mergeCell ref="A35:B35"/>
    <mergeCell ref="A36:B36"/>
    <mergeCell ref="A37:B37"/>
    <mergeCell ref="A40:B40"/>
    <mergeCell ref="A45:B45"/>
    <mergeCell ref="A48:B48"/>
    <mergeCell ref="A52:B52"/>
    <mergeCell ref="A53:B53"/>
    <mergeCell ref="A51:B51"/>
    <mergeCell ref="A55:B55"/>
    <mergeCell ref="A50:B50"/>
    <mergeCell ref="A64:D64"/>
    <mergeCell ref="A65:D65"/>
    <mergeCell ref="A66:D66"/>
    <mergeCell ref="A56:B56"/>
    <mergeCell ref="A54:B54"/>
    <mergeCell ref="A67:D67"/>
    <mergeCell ref="A70:E70"/>
    <mergeCell ref="A71:E71"/>
    <mergeCell ref="A63:D63"/>
    <mergeCell ref="A57:H5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2020-03-18T07:52:35Z</cp:lastPrinted>
  <dcterms:created xsi:type="dcterms:W3CDTF">2013-02-18T04:38:06Z</dcterms:created>
  <dcterms:modified xsi:type="dcterms:W3CDTF">2020-03-18T07:53:26Z</dcterms:modified>
</cp:coreProperties>
</file>