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2" i="8" l="1"/>
  <c r="F34" i="8"/>
  <c r="F33" i="8"/>
  <c r="E32" i="8"/>
  <c r="E34" i="8"/>
  <c r="E33" i="8"/>
  <c r="G68" i="8"/>
  <c r="G33" i="8"/>
  <c r="H33" i="8"/>
  <c r="F46" i="8"/>
  <c r="G46" i="8"/>
  <c r="G45" i="8"/>
  <c r="H45" i="8"/>
  <c r="F49" i="8"/>
  <c r="G49" i="8"/>
  <c r="G48" i="8"/>
  <c r="H48" i="8"/>
  <c r="F51" i="8"/>
  <c r="G51" i="8"/>
  <c r="G50" i="8"/>
  <c r="H50" i="8"/>
  <c r="F53" i="8"/>
  <c r="G53" i="8"/>
  <c r="G52" i="8"/>
  <c r="H52" i="8"/>
  <c r="H58" i="8"/>
  <c r="F24" i="8"/>
  <c r="F8" i="8"/>
  <c r="E24" i="8"/>
  <c r="E8" i="8"/>
  <c r="H8" i="8"/>
  <c r="G34" i="8"/>
  <c r="H34" i="8"/>
  <c r="F36" i="8"/>
  <c r="E36" i="8"/>
  <c r="G38" i="8"/>
  <c r="G39" i="8"/>
  <c r="G40" i="8"/>
  <c r="G41" i="8"/>
  <c r="G36" i="8"/>
  <c r="H36" i="8"/>
  <c r="G44" i="8"/>
  <c r="H44" i="8"/>
  <c r="H59" i="8"/>
  <c r="G12" i="8"/>
  <c r="G15" i="8"/>
  <c r="G18" i="8"/>
  <c r="G21" i="8"/>
  <c r="G24" i="8"/>
  <c r="G27" i="8"/>
  <c r="G8" i="8"/>
  <c r="G32" i="8"/>
  <c r="G42" i="8"/>
  <c r="G54" i="8"/>
  <c r="G55" i="8"/>
  <c r="F42" i="8"/>
  <c r="F54" i="8"/>
  <c r="F55" i="8"/>
  <c r="E54" i="8"/>
  <c r="E53" i="8"/>
  <c r="E46" i="8"/>
  <c r="E49" i="8"/>
  <c r="E51" i="8"/>
  <c r="G30" i="8"/>
  <c r="F30" i="8"/>
  <c r="E30" i="8"/>
  <c r="G17" i="8"/>
  <c r="F17" i="8"/>
  <c r="E17" i="8"/>
  <c r="H41" i="8"/>
  <c r="H40" i="8"/>
  <c r="H39" i="8"/>
  <c r="H38" i="8"/>
  <c r="C8" i="8"/>
  <c r="D10" i="8"/>
  <c r="D9" i="8"/>
  <c r="D4" i="8"/>
  <c r="D56" i="8"/>
  <c r="G29" i="8"/>
  <c r="G26" i="8"/>
  <c r="G25" i="8"/>
  <c r="G23" i="8"/>
  <c r="G22" i="8"/>
  <c r="G20" i="8"/>
  <c r="G19" i="8"/>
  <c r="G16" i="8"/>
  <c r="G14" i="8"/>
  <c r="G13" i="8"/>
  <c r="F29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14" i="8"/>
  <c r="F13" i="8"/>
  <c r="E14" i="8"/>
  <c r="E13" i="8"/>
  <c r="E16" i="8"/>
  <c r="F16" i="8"/>
  <c r="D14" i="8"/>
  <c r="D13" i="8"/>
  <c r="E42" i="8"/>
  <c r="E55" i="8"/>
  <c r="H56" i="8"/>
  <c r="H57" i="8"/>
  <c r="H32" i="8"/>
  <c r="H12" i="8"/>
  <c r="H15" i="8"/>
  <c r="H18" i="8"/>
  <c r="H21" i="8"/>
  <c r="H24" i="8"/>
  <c r="H27" i="8"/>
  <c r="C34" i="8"/>
  <c r="C33" i="8"/>
  <c r="C26" i="8"/>
  <c r="C25" i="8"/>
  <c r="C23" i="8"/>
  <c r="C22" i="8"/>
  <c r="C20" i="8"/>
  <c r="C19" i="8"/>
  <c r="C17" i="8"/>
  <c r="C16" i="8"/>
  <c r="D30" i="8"/>
  <c r="H30" i="8"/>
  <c r="D29" i="8"/>
  <c r="H29" i="8"/>
  <c r="H28" i="8"/>
  <c r="D26" i="8"/>
  <c r="H26" i="8"/>
  <c r="D25" i="8"/>
  <c r="H25" i="8"/>
  <c r="D23" i="8"/>
  <c r="H23" i="8"/>
  <c r="D22" i="8"/>
  <c r="H22" i="8"/>
  <c r="D20" i="8"/>
  <c r="H20" i="8"/>
  <c r="D19" i="8"/>
  <c r="H19" i="8"/>
  <c r="D17" i="8"/>
  <c r="H17" i="8"/>
  <c r="D16" i="8"/>
  <c r="H16" i="8"/>
  <c r="H14" i="8"/>
  <c r="H13" i="8"/>
  <c r="F10" i="8"/>
  <c r="E10" i="8"/>
  <c r="H10" i="8"/>
  <c r="F9" i="8"/>
  <c r="E9" i="8"/>
  <c r="H9" i="8"/>
  <c r="G10" i="8"/>
  <c r="G9" i="8"/>
  <c r="C46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  <author>ЭкОтдел</author>
  </authors>
  <commentLis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два лифта по 150 р.</t>
        </r>
      </text>
    </comment>
    <comment ref="E48" authorId="1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договор с 01.09.18 г.</t>
        </r>
      </text>
    </comment>
    <comment ref="E50" authorId="1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договор с 01.04.18 г.</t>
        </r>
      </text>
    </comment>
  </commentList>
</comments>
</file>

<file path=xl/sharedStrings.xml><?xml version="1.0" encoding="utf-8"?>
<sst xmlns="http://schemas.openxmlformats.org/spreadsheetml/2006/main" count="190" uniqueCount="162">
  <si>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</si>
  <si>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</si>
  <si>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</si>
  <si>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</si>
  <si>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</si>
  <si>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</si>
  <si>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</si>
  <si>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</si>
  <si>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</si>
  <si>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</si>
  <si>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</si>
  <si>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</si>
  <si>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</si>
  <si>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</si>
  <si>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</si>
  <si>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</si>
  <si>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</si>
  <si>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</si>
  <si>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</si>
  <si>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</si>
  <si>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</si>
  <si>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</si>
  <si>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</si>
  <si>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</si>
  <si>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</si>
  <si>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</si>
  <si>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</si>
  <si>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</si>
  <si>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</si>
  <si>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</si>
  <si>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</si>
  <si>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</si>
  <si>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</si>
  <si>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</si>
  <si>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</si>
  <si>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</si>
  <si>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</si>
  <si>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</si>
  <si>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</si>
  <si>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</si>
  <si>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</si>
  <si>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</si>
  <si>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</si>
  <si>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</si>
  <si>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</si>
  <si>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</si>
  <si>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</si>
  <si>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</si>
  <si>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</si>
  <si>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</si>
  <si>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</si>
  <si>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</si>
  <si>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</si>
  <si>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</si>
  <si>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</si>
  <si>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</si>
  <si>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</si>
  <si>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</si>
  <si>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</si>
  <si>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</si>
  <si>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</si>
  <si>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</si>
  <si>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</si>
  <si>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</si>
  <si>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</si>
  <si>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</si>
  <si>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</si>
  <si>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</si>
  <si>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</si>
  <si>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</si>
  <si>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</si>
  <si>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</si>
  <si>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</si>
  <si>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</si>
  <si>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</si>
  <si>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</si>
  <si>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</si>
  <si>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</si>
  <si>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</si>
  <si>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</si>
  <si>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</si>
  <si>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</si>
  <si>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</si>
  <si>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</si>
  <si>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</si>
  <si>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</si>
  <si>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</si>
  <si>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</si>
  <si>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</si>
  <si>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</si>
  <si>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</si>
  <si>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</si>
  <si>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</si>
  <si>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Нерчинская, 56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</si>
  <si>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</si>
  <si>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</si>
  <si>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</si>
  <si>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</si>
  <si>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</si>
  <si>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</si>
  <si>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</si>
  <si>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</si>
  <si>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</si>
  <si>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</si>
  <si>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</si>
  <si>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</si>
  <si>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</si>
  <si>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</si>
  <si>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56 по ул. Нерчинская</t>
  </si>
  <si>
    <t>01.10.2007г.</t>
  </si>
  <si>
    <t>ООО " Ярд"</t>
  </si>
  <si>
    <t>2-260-343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</si>
  <si>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</si>
  <si>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</si>
  <si>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</si>
  <si>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</si>
  <si>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</si>
  <si>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</si>
  <si>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</si>
  <si>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</si>
  <si>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</si>
  <si>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</si>
  <si>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</si>
  <si>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</si>
  <si>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</si>
  <si>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РесоГарантия</t>
  </si>
  <si>
    <t xml:space="preserve">обязательное страхование лифтов 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</si>
  <si>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</si>
  <si>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</si>
  <si>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</si>
  <si>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</si>
  <si>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</si>
  <si>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 энергия на содержание ОИ МКД</t>
  </si>
  <si>
    <t>Всего: 1220,8 кв.м</t>
  </si>
  <si>
    <t>1. Обслуж-е теплосчетчика</t>
  </si>
  <si>
    <t>2. Реклама в лифтах, ООО "Правильный формат"</t>
  </si>
  <si>
    <t>2.1 в т.ч. Услуги по управлению, налоги</t>
  </si>
  <si>
    <t>3.Ростелеком, всего:</t>
  </si>
  <si>
    <t>в т.ч. Услуги по управлению, налоги</t>
  </si>
  <si>
    <t>4. ОктопусНет, всего</t>
  </si>
  <si>
    <t>300 р</t>
  </si>
  <si>
    <t>Предложение Управляющей компании: по иере накопления средств - ремонт системы электроснабжения, частичный ремонт фасада.</t>
  </si>
  <si>
    <t xml:space="preserve">                       Отчет ООО "Управляющей компании Ленинского района"  за 2019 г.</t>
  </si>
  <si>
    <t>ООО " Восток Мегаполис"</t>
  </si>
  <si>
    <t>3718,30 кв.м.</t>
  </si>
  <si>
    <t>2-205-087</t>
  </si>
  <si>
    <t>А.А. Тяптин</t>
  </si>
  <si>
    <t>План по статье "текущий ремонт" на 2020 год</t>
  </si>
  <si>
    <t>3. Перечень работ, выполненных по статье " текущий ремонт"  в 2019 году.</t>
  </si>
  <si>
    <t>Замена ручек, регулировка створок пластиковых окон</t>
  </si>
  <si>
    <t>1 комплект</t>
  </si>
  <si>
    <t>АЛМИ</t>
  </si>
  <si>
    <t>Аварийный ремонт примыкания мягкой кровли</t>
  </si>
  <si>
    <t>16 пм</t>
  </si>
  <si>
    <t>Позитив Плюс</t>
  </si>
  <si>
    <t>переходящие остатки д/ср-в на конец 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</si>
  <si>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</si>
  <si>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</si>
  <si>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1.Отчет об исполнении договора управления за 2019 г.(тыс.р.)</t>
  </si>
  <si>
    <t>5.Козицкий/Филичева , всего</t>
  </si>
  <si>
    <t>ИСХ  №      498/03    от     04.03.2020 г.</t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</si>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</sst>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9" fillId="0" borderId="1" xfId="0" applyFont="1" applyFill="1" applyBorder="1" applyAlignment="1">
      <alignment horizontal="center"/>
    </xf>
    <xf numFmtId="164" fontId="4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0" fillId="0" borderId="0" xfId="0" applyNumberFormat="1"/>
    <xf numFmtId="2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17" fillId="0" borderId="0" xfId="0" applyFont="1"/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wrapText="1"/>
    </xf>
    <xf numFmtId="2" fontId="0" fillId="0" borderId="8" xfId="0" applyNumberForma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/>
    <xf numFmtId="0" fontId="9" fillId="0" borderId="8" xfId="0" applyFont="1" applyBorder="1" applyAlignment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164" fontId="6" fillId="0" borderId="2" xfId="0" applyNumberFormat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142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108</v>
      </c>
    </row>
    <row r="4" spans="1:4" ht="14.25" customHeight="1" x14ac:dyDescent="0.25">
      <c r="A4" s="113" t="s">
        <v>160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49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8" t="s">
        <v>161</v>
      </c>
      <c r="D9" s="119"/>
    </row>
    <row r="10" spans="1:4" s="3" customFormat="1" ht="24" customHeight="1" x14ac:dyDescent="0.25">
      <c r="A10" s="12" t="s">
        <v>2</v>
      </c>
      <c r="B10" s="14" t="s">
        <v>12</v>
      </c>
      <c r="C10" s="120" t="s">
        <v>76</v>
      </c>
      <c r="D10" s="117"/>
    </row>
    <row r="11" spans="1:4" s="3" customFormat="1" ht="15" customHeight="1" x14ac:dyDescent="0.25">
      <c r="A11" s="12" t="s">
        <v>3</v>
      </c>
      <c r="B11" s="13" t="s">
        <v>13</v>
      </c>
      <c r="C11" s="121" t="s">
        <v>14</v>
      </c>
      <c r="D11" s="122"/>
    </row>
    <row r="12" spans="1:4" s="3" customFormat="1" ht="15.75" customHeight="1" x14ac:dyDescent="0.25">
      <c r="A12" s="126">
        <v>5</v>
      </c>
      <c r="B12" s="126" t="s">
        <v>94</v>
      </c>
      <c r="C12" s="55" t="s">
        <v>95</v>
      </c>
      <c r="D12" s="56" t="s">
        <v>96</v>
      </c>
    </row>
    <row r="13" spans="1:4" s="3" customFormat="1" ht="14.25" customHeight="1" x14ac:dyDescent="0.25">
      <c r="A13" s="126"/>
      <c r="B13" s="126"/>
      <c r="C13" s="55" t="s">
        <v>97</v>
      </c>
      <c r="D13" s="56" t="s">
        <v>98</v>
      </c>
    </row>
    <row r="14" spans="1:4" s="3" customFormat="1" x14ac:dyDescent="0.25">
      <c r="A14" s="126"/>
      <c r="B14" s="126"/>
      <c r="C14" s="55" t="s">
        <v>99</v>
      </c>
      <c r="D14" s="56" t="s">
        <v>100</v>
      </c>
    </row>
    <row r="15" spans="1:4" s="3" customFormat="1" ht="16.5" customHeight="1" x14ac:dyDescent="0.25">
      <c r="A15" s="126"/>
      <c r="B15" s="126"/>
      <c r="C15" s="55" t="s">
        <v>101</v>
      </c>
      <c r="D15" s="56" t="s">
        <v>103</v>
      </c>
    </row>
    <row r="16" spans="1:4" s="3" customFormat="1" ht="16.5" customHeight="1" x14ac:dyDescent="0.25">
      <c r="A16" s="126"/>
      <c r="B16" s="126"/>
      <c r="C16" s="55" t="s">
        <v>102</v>
      </c>
      <c r="D16" s="56" t="s">
        <v>96</v>
      </c>
    </row>
    <row r="17" spans="1:4" s="5" customFormat="1" ht="15.75" customHeight="1" x14ac:dyDescent="0.25">
      <c r="A17" s="126"/>
      <c r="B17" s="126"/>
      <c r="C17" s="55" t="s">
        <v>104</v>
      </c>
      <c r="D17" s="56" t="s">
        <v>105</v>
      </c>
    </row>
    <row r="18" spans="1:4" s="5" customFormat="1" ht="15.75" customHeight="1" x14ac:dyDescent="0.25">
      <c r="A18" s="126"/>
      <c r="B18" s="126"/>
      <c r="C18" s="57" t="s">
        <v>106</v>
      </c>
      <c r="D18" s="56" t="s">
        <v>107</v>
      </c>
    </row>
    <row r="19" spans="1:4" ht="21.75" customHeight="1" x14ac:dyDescent="0.25">
      <c r="A19" s="12" t="s">
        <v>4</v>
      </c>
      <c r="B19" s="13" t="s">
        <v>15</v>
      </c>
      <c r="C19" s="127" t="s">
        <v>92</v>
      </c>
      <c r="D19" s="128"/>
    </row>
    <row r="20" spans="1:4" s="5" customFormat="1" ht="16.5" customHeight="1" x14ac:dyDescent="0.25">
      <c r="A20" s="12" t="s">
        <v>5</v>
      </c>
      <c r="B20" s="13" t="s">
        <v>16</v>
      </c>
      <c r="C20" s="129" t="s">
        <v>56</v>
      </c>
      <c r="D20" s="130"/>
    </row>
    <row r="21" spans="1:4" s="5" customFormat="1" ht="15" customHeight="1" x14ac:dyDescent="0.25">
      <c r="A21" s="12" t="s">
        <v>6</v>
      </c>
      <c r="B21" s="13" t="s">
        <v>17</v>
      </c>
      <c r="C21" s="120" t="s">
        <v>18</v>
      </c>
      <c r="D21" s="131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54" t="s">
        <v>22</v>
      </c>
    </row>
    <row r="26" spans="1:4" ht="30" customHeight="1" x14ac:dyDescent="0.25">
      <c r="A26" s="123" t="s">
        <v>25</v>
      </c>
      <c r="B26" s="124"/>
      <c r="C26" s="124"/>
      <c r="D26" s="125"/>
    </row>
    <row r="27" spans="1:4" ht="12" customHeight="1" x14ac:dyDescent="0.25">
      <c r="A27" s="51"/>
      <c r="B27" s="52"/>
      <c r="C27" s="52"/>
      <c r="D27" s="53"/>
    </row>
    <row r="28" spans="1:4" x14ac:dyDescent="0.25">
      <c r="A28" s="7">
        <v>1</v>
      </c>
      <c r="B28" s="6" t="s">
        <v>110</v>
      </c>
      <c r="C28" s="6" t="s">
        <v>23</v>
      </c>
      <c r="D28" s="6" t="s">
        <v>24</v>
      </c>
    </row>
    <row r="29" spans="1:4" ht="14.25" customHeight="1" x14ac:dyDescent="0.25">
      <c r="A29" s="19" t="s">
        <v>26</v>
      </c>
      <c r="B29" s="18"/>
      <c r="C29" s="18"/>
      <c r="D29" s="18"/>
    </row>
    <row r="30" spans="1:4" ht="13.5" customHeight="1" x14ac:dyDescent="0.25">
      <c r="A30" s="7">
        <v>1</v>
      </c>
      <c r="B30" s="6" t="s">
        <v>113</v>
      </c>
      <c r="C30" s="6" t="s">
        <v>23</v>
      </c>
      <c r="D30" s="10" t="s">
        <v>111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4" x14ac:dyDescent="0.25">
      <c r="A33" s="7">
        <v>1</v>
      </c>
      <c r="B33" s="6" t="s">
        <v>143</v>
      </c>
      <c r="C33" s="6" t="s">
        <v>114</v>
      </c>
      <c r="D33" s="10" t="s">
        <v>27</v>
      </c>
    </row>
    <row r="34" spans="1:4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8.25" customHeight="1" x14ac:dyDescent="0.25">
      <c r="A38" s="26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ht="15" customHeight="1" x14ac:dyDescent="0.25">
      <c r="A40" s="7">
        <v>1</v>
      </c>
      <c r="B40" s="6" t="s">
        <v>33</v>
      </c>
      <c r="C40" s="116">
        <v>1976</v>
      </c>
      <c r="D40" s="115"/>
    </row>
    <row r="41" spans="1:4" x14ac:dyDescent="0.25">
      <c r="A41" s="7">
        <v>2</v>
      </c>
      <c r="B41" s="6" t="s">
        <v>35</v>
      </c>
      <c r="C41" s="116">
        <v>12</v>
      </c>
      <c r="D41" s="115"/>
    </row>
    <row r="42" spans="1:4" x14ac:dyDescent="0.25">
      <c r="A42" s="7">
        <v>3</v>
      </c>
      <c r="B42" s="6" t="s">
        <v>36</v>
      </c>
      <c r="C42" s="116">
        <v>1</v>
      </c>
      <c r="D42" s="115"/>
    </row>
    <row r="43" spans="1:4" ht="15" customHeight="1" x14ac:dyDescent="0.25">
      <c r="A43" s="7">
        <v>4</v>
      </c>
      <c r="B43" s="6" t="s">
        <v>34</v>
      </c>
      <c r="C43" s="116">
        <v>2</v>
      </c>
      <c r="D43" s="115"/>
    </row>
    <row r="44" spans="1:4" x14ac:dyDescent="0.25">
      <c r="A44" s="7">
        <v>5</v>
      </c>
      <c r="B44" s="6" t="s">
        <v>37</v>
      </c>
      <c r="C44" s="116">
        <v>1</v>
      </c>
      <c r="D44" s="115"/>
    </row>
    <row r="45" spans="1:4" x14ac:dyDescent="0.25">
      <c r="A45" s="7">
        <v>6</v>
      </c>
      <c r="B45" s="6" t="s">
        <v>38</v>
      </c>
      <c r="C45" s="116" t="s">
        <v>144</v>
      </c>
      <c r="D45" s="115"/>
    </row>
    <row r="46" spans="1:4" ht="15" customHeight="1" x14ac:dyDescent="0.25">
      <c r="A46" s="7">
        <v>7</v>
      </c>
      <c r="B46" s="6" t="s">
        <v>39</v>
      </c>
      <c r="C46" s="116" t="s">
        <v>83</v>
      </c>
      <c r="D46" s="115"/>
    </row>
    <row r="47" spans="1:4" x14ac:dyDescent="0.25">
      <c r="A47" s="7">
        <v>8</v>
      </c>
      <c r="B47" s="6" t="s">
        <v>40</v>
      </c>
      <c r="C47" s="116" t="s">
        <v>133</v>
      </c>
      <c r="D47" s="115"/>
    </row>
    <row r="48" spans="1:4" x14ac:dyDescent="0.25">
      <c r="A48" s="7">
        <v>9</v>
      </c>
      <c r="B48" s="6" t="s">
        <v>115</v>
      </c>
      <c r="C48" s="116">
        <v>157</v>
      </c>
      <c r="D48" s="117"/>
    </row>
    <row r="49" spans="1:4" x14ac:dyDescent="0.25">
      <c r="A49" s="7">
        <v>10</v>
      </c>
      <c r="B49" s="6" t="s">
        <v>75</v>
      </c>
      <c r="C49" s="114" t="s">
        <v>109</v>
      </c>
      <c r="D49" s="115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1"/>
  <sheetViews>
    <sheetView topLeftCell="A52" workbookViewId="0">
      <selection sqref="A1:H92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1.42578125" customWidth="1"/>
  </cols>
  <sheetData>
    <row r="1" spans="1:10" x14ac:dyDescent="0.25">
      <c r="A1" s="4" t="s">
        <v>119</v>
      </c>
      <c r="B1"/>
      <c r="C1" s="34"/>
      <c r="D1" s="34"/>
    </row>
    <row r="2" spans="1:10" ht="13.5" customHeight="1" x14ac:dyDescent="0.25">
      <c r="A2" s="4" t="s">
        <v>158</v>
      </c>
      <c r="B2"/>
      <c r="C2" s="34"/>
      <c r="D2" s="34"/>
    </row>
    <row r="3" spans="1:10" ht="56.25" customHeight="1" x14ac:dyDescent="0.25">
      <c r="A3" s="132" t="s">
        <v>63</v>
      </c>
      <c r="B3" s="133"/>
      <c r="C3" s="88" t="s">
        <v>64</v>
      </c>
      <c r="D3" s="27" t="s">
        <v>65</v>
      </c>
      <c r="E3" s="27" t="s">
        <v>66</v>
      </c>
      <c r="F3" s="27" t="s">
        <v>67</v>
      </c>
      <c r="G3" s="35" t="s">
        <v>68</v>
      </c>
      <c r="H3" s="27" t="s">
        <v>69</v>
      </c>
    </row>
    <row r="4" spans="1:10" ht="23.25" customHeight="1" x14ac:dyDescent="0.25">
      <c r="A4" s="141" t="s">
        <v>157</v>
      </c>
      <c r="B4" s="142"/>
      <c r="C4" s="88"/>
      <c r="D4" s="27">
        <f>D5+D6</f>
        <v>-24.14</v>
      </c>
      <c r="E4" s="27"/>
      <c r="F4" s="27"/>
      <c r="G4" s="35"/>
      <c r="H4" s="27"/>
    </row>
    <row r="5" spans="1:10" ht="16.5" customHeight="1" x14ac:dyDescent="0.25">
      <c r="A5" s="76" t="s">
        <v>120</v>
      </c>
      <c r="B5" s="77"/>
      <c r="C5" s="88"/>
      <c r="D5" s="27">
        <v>20.03</v>
      </c>
      <c r="E5" s="27"/>
      <c r="F5" s="27"/>
      <c r="G5" s="35"/>
      <c r="H5" s="27"/>
    </row>
    <row r="6" spans="1:10" ht="16.5" customHeight="1" x14ac:dyDescent="0.25">
      <c r="A6" s="76" t="s">
        <v>121</v>
      </c>
      <c r="B6" s="77"/>
      <c r="C6" s="88"/>
      <c r="D6" s="27">
        <v>-44.17</v>
      </c>
      <c r="E6" s="27"/>
      <c r="F6" s="27"/>
      <c r="G6" s="35"/>
      <c r="H6" s="27"/>
    </row>
    <row r="7" spans="1:10" ht="14.25" customHeight="1" x14ac:dyDescent="0.25">
      <c r="A7" s="136" t="s">
        <v>156</v>
      </c>
      <c r="B7" s="135"/>
      <c r="C7" s="135"/>
      <c r="D7" s="135"/>
      <c r="E7" s="135"/>
      <c r="F7" s="135"/>
      <c r="G7" s="135"/>
      <c r="H7" s="117"/>
    </row>
    <row r="8" spans="1:10" s="4" customFormat="1" ht="17.25" customHeight="1" x14ac:dyDescent="0.25">
      <c r="A8" s="132" t="s">
        <v>70</v>
      </c>
      <c r="B8" s="133"/>
      <c r="C8" s="40">
        <f>C12+C15+C18+C21+C24+C27</f>
        <v>21.490000000000002</v>
      </c>
      <c r="D8" s="69">
        <v>-89.21</v>
      </c>
      <c r="E8" s="40">
        <f>E12+E15+E18+E21+E24+E27</f>
        <v>956.64</v>
      </c>
      <c r="F8" s="40">
        <f>F12+F15+F18+F21+F24+F27</f>
        <v>885.13</v>
      </c>
      <c r="G8" s="40">
        <f>G12+G15+G18+G21+G24+G27</f>
        <v>885.13</v>
      </c>
      <c r="H8" s="63">
        <f>F8-E8+D8</f>
        <v>-160.71999999999997</v>
      </c>
      <c r="J8" s="70"/>
    </row>
    <row r="9" spans="1:10" x14ac:dyDescent="0.25">
      <c r="A9" s="36" t="s">
        <v>71</v>
      </c>
      <c r="B9" s="37"/>
      <c r="C9" s="41">
        <f>C8-C10</f>
        <v>19.341000000000001</v>
      </c>
      <c r="D9" s="61">
        <f>D8-D10</f>
        <v>-80.288999999999987</v>
      </c>
      <c r="E9" s="41">
        <f>E8-E10</f>
        <v>860.976</v>
      </c>
      <c r="F9" s="41">
        <f>F8-F10</f>
        <v>796.61699999999996</v>
      </c>
      <c r="G9" s="41">
        <f>G8-G10</f>
        <v>796.61699999999996</v>
      </c>
      <c r="H9" s="61">
        <f t="shared" ref="H9:H10" si="0">F9-E9+D9</f>
        <v>-144.64800000000002</v>
      </c>
      <c r="J9" s="68"/>
    </row>
    <row r="10" spans="1:10" x14ac:dyDescent="0.25">
      <c r="A10" s="134" t="s">
        <v>72</v>
      </c>
      <c r="B10" s="135"/>
      <c r="C10" s="41">
        <f>C8*10%</f>
        <v>2.1490000000000005</v>
      </c>
      <c r="D10" s="61">
        <f>D8*10%</f>
        <v>-8.9209999999999994</v>
      </c>
      <c r="E10" s="41">
        <f>E8*10%</f>
        <v>95.664000000000001</v>
      </c>
      <c r="F10" s="41">
        <f>F8*10%</f>
        <v>88.513000000000005</v>
      </c>
      <c r="G10" s="41">
        <f>G8*10%</f>
        <v>88.513000000000005</v>
      </c>
      <c r="H10" s="61">
        <f t="shared" si="0"/>
        <v>-16.071999999999996</v>
      </c>
      <c r="J10" s="68"/>
    </row>
    <row r="11" spans="1:10" ht="12.75" customHeight="1" x14ac:dyDescent="0.25">
      <c r="A11" s="136" t="s">
        <v>73</v>
      </c>
      <c r="B11" s="137"/>
      <c r="C11" s="137"/>
      <c r="D11" s="137"/>
      <c r="E11" s="137"/>
      <c r="F11" s="137"/>
      <c r="G11" s="137"/>
      <c r="H11" s="138"/>
    </row>
    <row r="12" spans="1:10" x14ac:dyDescent="0.25">
      <c r="A12" s="139" t="s">
        <v>53</v>
      </c>
      <c r="B12" s="140"/>
      <c r="C12" s="40">
        <v>5.75</v>
      </c>
      <c r="D12" s="71">
        <v>-67.61</v>
      </c>
      <c r="E12" s="71">
        <v>255.95</v>
      </c>
      <c r="F12" s="71">
        <v>236.85</v>
      </c>
      <c r="G12" s="71">
        <f>F12</f>
        <v>236.85</v>
      </c>
      <c r="H12" s="61">
        <f>F12-E12+D12</f>
        <v>-86.71</v>
      </c>
    </row>
    <row r="13" spans="1:10" x14ac:dyDescent="0.25">
      <c r="A13" s="36" t="s">
        <v>71</v>
      </c>
      <c r="B13" s="37"/>
      <c r="C13" s="41">
        <f>C12-C14</f>
        <v>5.1749999999999998</v>
      </c>
      <c r="D13" s="61">
        <f>D12-D14</f>
        <v>-60.848999999999997</v>
      </c>
      <c r="E13" s="61">
        <f>E12-E14</f>
        <v>230.35499999999999</v>
      </c>
      <c r="F13" s="61">
        <f>F12-F14</f>
        <v>213.16499999999999</v>
      </c>
      <c r="G13" s="61">
        <f>G12-G14</f>
        <v>213.16499999999999</v>
      </c>
      <c r="H13" s="61">
        <f t="shared" ref="H13:H30" si="1">F13-E13+D13</f>
        <v>-78.038999999999987</v>
      </c>
    </row>
    <row r="14" spans="1:10" x14ac:dyDescent="0.25">
      <c r="A14" s="134" t="s">
        <v>72</v>
      </c>
      <c r="B14" s="135"/>
      <c r="C14" s="41">
        <f>C12*10%</f>
        <v>0.57500000000000007</v>
      </c>
      <c r="D14" s="61">
        <f>D12*10%</f>
        <v>-6.7610000000000001</v>
      </c>
      <c r="E14" s="61">
        <f>E12*10%</f>
        <v>25.594999999999999</v>
      </c>
      <c r="F14" s="61">
        <f t="shared" ref="F14:G14" si="2">F12*10%</f>
        <v>23.685000000000002</v>
      </c>
      <c r="G14" s="61">
        <f t="shared" si="2"/>
        <v>23.685000000000002</v>
      </c>
      <c r="H14" s="61">
        <f t="shared" si="1"/>
        <v>-8.6709999999999958</v>
      </c>
    </row>
    <row r="15" spans="1:10" ht="23.25" customHeight="1" x14ac:dyDescent="0.25">
      <c r="A15" s="139" t="s">
        <v>43</v>
      </c>
      <c r="B15" s="140"/>
      <c r="C15" s="40">
        <v>3.51</v>
      </c>
      <c r="D15" s="71">
        <v>-7.66</v>
      </c>
      <c r="E15" s="71">
        <v>156.25</v>
      </c>
      <c r="F15" s="71">
        <v>145.6</v>
      </c>
      <c r="G15" s="71">
        <f>F15</f>
        <v>145.6</v>
      </c>
      <c r="H15" s="61">
        <f t="shared" si="1"/>
        <v>-18.310000000000006</v>
      </c>
    </row>
    <row r="16" spans="1:10" x14ac:dyDescent="0.25">
      <c r="A16" s="36" t="s">
        <v>71</v>
      </c>
      <c r="B16" s="37"/>
      <c r="C16" s="41">
        <f>C15-C17</f>
        <v>3.1589999999999998</v>
      </c>
      <c r="D16" s="61">
        <f>D15-D17</f>
        <v>-6.8940000000000001</v>
      </c>
      <c r="E16" s="41">
        <f>E15-E17</f>
        <v>140.625</v>
      </c>
      <c r="F16" s="41">
        <f>F15-F17</f>
        <v>131.04</v>
      </c>
      <c r="G16" s="41">
        <f>G15-G17</f>
        <v>131.04</v>
      </c>
      <c r="H16" s="61">
        <f t="shared" si="1"/>
        <v>-16.479000000000006</v>
      </c>
    </row>
    <row r="17" spans="1:9" ht="15" customHeight="1" x14ac:dyDescent="0.25">
      <c r="A17" s="134" t="s">
        <v>72</v>
      </c>
      <c r="B17" s="135"/>
      <c r="C17" s="41">
        <f>C15*10%</f>
        <v>0.35099999999999998</v>
      </c>
      <c r="D17" s="61">
        <f>D15*10%</f>
        <v>-0.76600000000000001</v>
      </c>
      <c r="E17" s="61">
        <f t="shared" ref="E17:G17" si="3">E15*10%</f>
        <v>15.625</v>
      </c>
      <c r="F17" s="61">
        <f t="shared" si="3"/>
        <v>14.56</v>
      </c>
      <c r="G17" s="61">
        <f t="shared" si="3"/>
        <v>14.56</v>
      </c>
      <c r="H17" s="61">
        <f t="shared" si="1"/>
        <v>-1.8309999999999995</v>
      </c>
    </row>
    <row r="18" spans="1:9" ht="13.5" customHeight="1" x14ac:dyDescent="0.25">
      <c r="A18" s="139" t="s">
        <v>54</v>
      </c>
      <c r="B18" s="140"/>
      <c r="C18" s="39">
        <v>2.41</v>
      </c>
      <c r="D18" s="71">
        <v>-5.3</v>
      </c>
      <c r="E18" s="71">
        <v>107.28</v>
      </c>
      <c r="F18" s="71">
        <v>99.28</v>
      </c>
      <c r="G18" s="71">
        <f>F18</f>
        <v>99.28</v>
      </c>
      <c r="H18" s="61">
        <f t="shared" si="1"/>
        <v>-13.3</v>
      </c>
    </row>
    <row r="19" spans="1:9" ht="15.75" customHeight="1" x14ac:dyDescent="0.25">
      <c r="A19" s="36" t="s">
        <v>71</v>
      </c>
      <c r="B19" s="37"/>
      <c r="C19" s="41">
        <f>C18-C20</f>
        <v>2.169</v>
      </c>
      <c r="D19" s="61">
        <f>D18-D20</f>
        <v>-4.7699999999999996</v>
      </c>
      <c r="E19" s="61">
        <f>E18-E20</f>
        <v>96.551999999999992</v>
      </c>
      <c r="F19" s="61">
        <f>F18-F20</f>
        <v>89.352000000000004</v>
      </c>
      <c r="G19" s="61">
        <f>G18-G20</f>
        <v>89.352000000000004</v>
      </c>
      <c r="H19" s="61">
        <f t="shared" si="1"/>
        <v>-11.969999999999988</v>
      </c>
    </row>
    <row r="20" spans="1:9" ht="14.25" customHeight="1" x14ac:dyDescent="0.25">
      <c r="A20" s="134" t="s">
        <v>72</v>
      </c>
      <c r="B20" s="135"/>
      <c r="C20" s="41">
        <f>C18*10%</f>
        <v>0.24100000000000002</v>
      </c>
      <c r="D20" s="61">
        <f>D18*10%</f>
        <v>-0.53</v>
      </c>
      <c r="E20" s="61">
        <f>E18*10%</f>
        <v>10.728000000000002</v>
      </c>
      <c r="F20" s="61">
        <f t="shared" ref="F20:G20" si="4">F18*10%</f>
        <v>9.9280000000000008</v>
      </c>
      <c r="G20" s="61">
        <f t="shared" si="4"/>
        <v>9.9280000000000008</v>
      </c>
      <c r="H20" s="61">
        <f t="shared" si="1"/>
        <v>-1.3300000000000007</v>
      </c>
    </row>
    <row r="21" spans="1:9" x14ac:dyDescent="0.25">
      <c r="A21" s="139" t="s">
        <v>55</v>
      </c>
      <c r="B21" s="140"/>
      <c r="C21" s="42">
        <v>1.1299999999999999</v>
      </c>
      <c r="D21" s="61">
        <v>-12.21</v>
      </c>
      <c r="E21" s="61">
        <v>50.3</v>
      </c>
      <c r="F21" s="61">
        <v>46.54</v>
      </c>
      <c r="G21" s="61">
        <f>F21</f>
        <v>46.54</v>
      </c>
      <c r="H21" s="61">
        <f t="shared" si="1"/>
        <v>-15.969999999999999</v>
      </c>
    </row>
    <row r="22" spans="1:9" ht="14.25" customHeight="1" x14ac:dyDescent="0.25">
      <c r="A22" s="36" t="s">
        <v>71</v>
      </c>
      <c r="B22" s="37"/>
      <c r="C22" s="41">
        <f>C21-C23</f>
        <v>1.0169999999999999</v>
      </c>
      <c r="D22" s="61">
        <f>D21-D23</f>
        <v>-10.989000000000001</v>
      </c>
      <c r="E22" s="61">
        <f>E21-E23</f>
        <v>45.269999999999996</v>
      </c>
      <c r="F22" s="61">
        <f>F21-F23</f>
        <v>41.885999999999996</v>
      </c>
      <c r="G22" s="61">
        <f>G21-G23</f>
        <v>41.885999999999996</v>
      </c>
      <c r="H22" s="61">
        <f t="shared" si="1"/>
        <v>-14.373000000000001</v>
      </c>
    </row>
    <row r="23" spans="1:9" ht="14.25" customHeight="1" x14ac:dyDescent="0.25">
      <c r="A23" s="134" t="s">
        <v>72</v>
      </c>
      <c r="B23" s="135"/>
      <c r="C23" s="41">
        <f>C21*10%</f>
        <v>0.11299999999999999</v>
      </c>
      <c r="D23" s="61">
        <f>D21*10%</f>
        <v>-1.2210000000000001</v>
      </c>
      <c r="E23" s="61">
        <f>E21*10%</f>
        <v>5.03</v>
      </c>
      <c r="F23" s="61">
        <f t="shared" ref="F23:G23" si="5">F21*10%</f>
        <v>4.6539999999999999</v>
      </c>
      <c r="G23" s="61">
        <f t="shared" si="5"/>
        <v>4.6539999999999999</v>
      </c>
      <c r="H23" s="61">
        <f t="shared" si="1"/>
        <v>-1.5970000000000004</v>
      </c>
    </row>
    <row r="24" spans="1:9" ht="14.25" customHeight="1" x14ac:dyDescent="0.25">
      <c r="A24" s="10" t="s">
        <v>44</v>
      </c>
      <c r="B24" s="38"/>
      <c r="C24" s="42">
        <v>4.43</v>
      </c>
      <c r="D24" s="61">
        <v>11.56</v>
      </c>
      <c r="E24" s="61">
        <f>191.17+1.63+0.41+4.01</f>
        <v>197.21999999999997</v>
      </c>
      <c r="F24" s="61">
        <f>175.98+1.46+0.36+3.69</f>
        <v>181.49</v>
      </c>
      <c r="G24" s="61">
        <f>F24</f>
        <v>181.49</v>
      </c>
      <c r="H24" s="61">
        <f t="shared" si="1"/>
        <v>-4.1699999999999608</v>
      </c>
    </row>
    <row r="25" spans="1:9" ht="17.25" customHeight="1" x14ac:dyDescent="0.25">
      <c r="A25" s="36" t="s">
        <v>71</v>
      </c>
      <c r="B25" s="37"/>
      <c r="C25" s="41">
        <f>C24-C26</f>
        <v>3.9869999999999997</v>
      </c>
      <c r="D25" s="61">
        <f>D24-D26</f>
        <v>10.404</v>
      </c>
      <c r="E25" s="61">
        <f>E24-E26</f>
        <v>177.49799999999996</v>
      </c>
      <c r="F25" s="61">
        <f>F24-F26</f>
        <v>163.34100000000001</v>
      </c>
      <c r="G25" s="61">
        <f>G24-G26</f>
        <v>163.34100000000001</v>
      </c>
      <c r="H25" s="61">
        <f t="shared" si="1"/>
        <v>-3.7529999999999539</v>
      </c>
    </row>
    <row r="26" spans="1:9" x14ac:dyDescent="0.25">
      <c r="A26" s="134" t="s">
        <v>72</v>
      </c>
      <c r="B26" s="135"/>
      <c r="C26" s="41">
        <f>C24*10%</f>
        <v>0.443</v>
      </c>
      <c r="D26" s="61">
        <f>D24*10%</f>
        <v>1.1560000000000001</v>
      </c>
      <c r="E26" s="61">
        <f>E24*10%</f>
        <v>19.721999999999998</v>
      </c>
      <c r="F26" s="61">
        <f t="shared" ref="F26:G26" si="6">F24*10%</f>
        <v>18.149000000000001</v>
      </c>
      <c r="G26" s="61">
        <f t="shared" si="6"/>
        <v>18.149000000000001</v>
      </c>
      <c r="H26" s="61">
        <f t="shared" si="1"/>
        <v>-0.41699999999999671</v>
      </c>
    </row>
    <row r="27" spans="1:9" ht="14.25" customHeight="1" x14ac:dyDescent="0.25">
      <c r="A27" s="145" t="s">
        <v>45</v>
      </c>
      <c r="B27" s="146"/>
      <c r="C27" s="149">
        <v>4.26</v>
      </c>
      <c r="D27" s="143">
        <v>-7.99</v>
      </c>
      <c r="E27" s="143">
        <v>189.64</v>
      </c>
      <c r="F27" s="143">
        <v>175.37</v>
      </c>
      <c r="G27" s="143">
        <f>F27</f>
        <v>175.37</v>
      </c>
      <c r="H27" s="61">
        <f t="shared" si="1"/>
        <v>-22.259999999999984</v>
      </c>
    </row>
    <row r="28" spans="1:9" ht="0.75" hidden="1" customHeight="1" x14ac:dyDescent="0.25">
      <c r="A28" s="147"/>
      <c r="B28" s="148"/>
      <c r="C28" s="150"/>
      <c r="D28" s="144"/>
      <c r="E28" s="144"/>
      <c r="F28" s="144"/>
      <c r="G28" s="144"/>
      <c r="H28" s="61">
        <f t="shared" si="1"/>
        <v>0</v>
      </c>
    </row>
    <row r="29" spans="1:9" x14ac:dyDescent="0.25">
      <c r="A29" s="36" t="s">
        <v>71</v>
      </c>
      <c r="B29" s="37"/>
      <c r="C29" s="41">
        <f>C27-C30</f>
        <v>3.8339999999999996</v>
      </c>
      <c r="D29" s="61">
        <f>D27-D30</f>
        <v>-7.1909999999999998</v>
      </c>
      <c r="E29" s="61">
        <f>E27-E30</f>
        <v>170.67599999999999</v>
      </c>
      <c r="F29" s="61">
        <f>F27-F30</f>
        <v>157.833</v>
      </c>
      <c r="G29" s="61">
        <f>G27-G30</f>
        <v>157.833</v>
      </c>
      <c r="H29" s="61">
        <f t="shared" si="1"/>
        <v>-20.033999999999988</v>
      </c>
    </row>
    <row r="30" spans="1:9" x14ac:dyDescent="0.25">
      <c r="A30" s="134" t="s">
        <v>72</v>
      </c>
      <c r="B30" s="135"/>
      <c r="C30" s="41">
        <f>C27*10%</f>
        <v>0.42599999999999999</v>
      </c>
      <c r="D30" s="61">
        <f>D27*10%</f>
        <v>-0.79900000000000004</v>
      </c>
      <c r="E30" s="61">
        <f>E27*10%</f>
        <v>18.963999999999999</v>
      </c>
      <c r="F30" s="61">
        <f>F27*10%</f>
        <v>17.537000000000003</v>
      </c>
      <c r="G30" s="61">
        <f>G27*10%</f>
        <v>17.537000000000003</v>
      </c>
      <c r="H30" s="61">
        <f t="shared" si="1"/>
        <v>-2.225999999999996</v>
      </c>
    </row>
    <row r="31" spans="1:9" s="3" customFormat="1" ht="9.75" customHeight="1" x14ac:dyDescent="0.25">
      <c r="A31" s="75"/>
      <c r="B31" s="79"/>
      <c r="C31" s="80"/>
      <c r="D31" s="81"/>
      <c r="E31" s="80"/>
      <c r="F31" s="80"/>
      <c r="G31" s="82"/>
      <c r="H31" s="71"/>
    </row>
    <row r="32" spans="1:9" ht="15.75" customHeight="1" x14ac:dyDescent="0.25">
      <c r="A32" s="132" t="s">
        <v>46</v>
      </c>
      <c r="B32" s="138"/>
      <c r="C32" s="42">
        <v>7.93</v>
      </c>
      <c r="D32" s="58">
        <v>57.95</v>
      </c>
      <c r="E32" s="42">
        <f>239.5+89.04+24.48</f>
        <v>353.02000000000004</v>
      </c>
      <c r="F32" s="42">
        <f>221.62+82.35+22.65</f>
        <v>326.62</v>
      </c>
      <c r="G32" s="62">
        <f>G33+G34</f>
        <v>76.432000000000002</v>
      </c>
      <c r="H32" s="63">
        <f>F32-E32-G32+D32+F32</f>
        <v>281.73799999999994</v>
      </c>
      <c r="I32" s="68"/>
    </row>
    <row r="33" spans="1:10" ht="15.75" customHeight="1" x14ac:dyDescent="0.25">
      <c r="A33" s="36" t="s">
        <v>74</v>
      </c>
      <c r="B33" s="37"/>
      <c r="C33" s="41">
        <f>C32-C34</f>
        <v>7.1369999999999996</v>
      </c>
      <c r="D33" s="7">
        <v>56.41</v>
      </c>
      <c r="E33" s="61">
        <f>E32-E34</f>
        <v>317.71800000000002</v>
      </c>
      <c r="F33" s="61">
        <f>F32-F34</f>
        <v>293.95800000000003</v>
      </c>
      <c r="G33" s="60">
        <f>G68</f>
        <v>43.77</v>
      </c>
      <c r="H33" s="63">
        <f t="shared" ref="H33:H34" si="7">F33-E33-G33+D33+F33</f>
        <v>282.83800000000002</v>
      </c>
      <c r="J33" s="108"/>
    </row>
    <row r="34" spans="1:10" ht="14.25" customHeight="1" x14ac:dyDescent="0.25">
      <c r="A34" s="134" t="s">
        <v>72</v>
      </c>
      <c r="B34" s="135"/>
      <c r="C34" s="41">
        <f>C32*10%</f>
        <v>0.79300000000000004</v>
      </c>
      <c r="D34" s="7">
        <v>1.54</v>
      </c>
      <c r="E34" s="61">
        <f>E32*10%</f>
        <v>35.302000000000007</v>
      </c>
      <c r="F34" s="61">
        <f t="shared" ref="F34" si="8">F32*10%</f>
        <v>32.661999999999999</v>
      </c>
      <c r="G34" s="41">
        <f>F34</f>
        <v>32.661999999999999</v>
      </c>
      <c r="H34" s="63">
        <f t="shared" si="7"/>
        <v>-1.1000000000000085</v>
      </c>
    </row>
    <row r="35" spans="1:10" ht="14.25" customHeight="1" x14ac:dyDescent="0.25">
      <c r="A35" s="100"/>
      <c r="B35" s="101"/>
      <c r="C35" s="41"/>
      <c r="D35" s="7"/>
      <c r="E35" s="41"/>
      <c r="F35" s="41"/>
      <c r="G35" s="102"/>
      <c r="H35" s="63"/>
    </row>
    <row r="36" spans="1:10" ht="14.25" customHeight="1" x14ac:dyDescent="0.25">
      <c r="A36" s="153" t="s">
        <v>127</v>
      </c>
      <c r="B36" s="154"/>
      <c r="C36" s="41"/>
      <c r="D36" s="58">
        <v>-8.26</v>
      </c>
      <c r="E36" s="42">
        <f>E38+E39+E40+E41</f>
        <v>143.74</v>
      </c>
      <c r="F36" s="42">
        <f>F38+F39+F40+F41</f>
        <v>132.91</v>
      </c>
      <c r="G36" s="42">
        <f>G38+G39+G40+G41</f>
        <v>132.91</v>
      </c>
      <c r="H36" s="63">
        <f>F36-E36-G36+D36+F36</f>
        <v>-19.090000000000003</v>
      </c>
    </row>
    <row r="37" spans="1:10" ht="14.25" customHeight="1" x14ac:dyDescent="0.25">
      <c r="A37" s="36" t="s">
        <v>128</v>
      </c>
      <c r="B37" s="93"/>
      <c r="C37" s="41"/>
      <c r="D37" s="7"/>
      <c r="E37" s="41"/>
      <c r="F37" s="41"/>
      <c r="G37" s="92"/>
      <c r="H37" s="63"/>
    </row>
    <row r="38" spans="1:10" ht="14.25" customHeight="1" x14ac:dyDescent="0.25">
      <c r="A38" s="155" t="s">
        <v>129</v>
      </c>
      <c r="B38" s="156"/>
      <c r="C38" s="41"/>
      <c r="D38" s="7">
        <v>-0.3</v>
      </c>
      <c r="E38" s="41">
        <v>5.73</v>
      </c>
      <c r="F38" s="41">
        <v>5.28</v>
      </c>
      <c r="G38" s="41">
        <f>F38</f>
        <v>5.28</v>
      </c>
      <c r="H38" s="63">
        <f t="shared" ref="H38:H41" si="9">F38-E38-G38+D38+F38</f>
        <v>-0.75</v>
      </c>
    </row>
    <row r="39" spans="1:10" ht="14.25" customHeight="1" x14ac:dyDescent="0.25">
      <c r="A39" s="155" t="s">
        <v>131</v>
      </c>
      <c r="B39" s="156"/>
      <c r="C39" s="41"/>
      <c r="D39" s="7">
        <v>-1.63</v>
      </c>
      <c r="E39" s="41">
        <v>20.51</v>
      </c>
      <c r="F39" s="41">
        <v>19.190000000000001</v>
      </c>
      <c r="G39" s="41">
        <f t="shared" ref="G39:G41" si="10">F39</f>
        <v>19.190000000000001</v>
      </c>
      <c r="H39" s="63">
        <f t="shared" si="9"/>
        <v>-2.9499999999999993</v>
      </c>
    </row>
    <row r="40" spans="1:10" ht="14.25" customHeight="1" x14ac:dyDescent="0.25">
      <c r="A40" s="155" t="s">
        <v>132</v>
      </c>
      <c r="B40" s="156"/>
      <c r="C40" s="41"/>
      <c r="D40" s="7">
        <v>-6.04</v>
      </c>
      <c r="E40" s="41">
        <v>111.69</v>
      </c>
      <c r="F40" s="41">
        <v>103.1</v>
      </c>
      <c r="G40" s="41">
        <f t="shared" si="10"/>
        <v>103.1</v>
      </c>
      <c r="H40" s="63">
        <f t="shared" si="9"/>
        <v>-14.63000000000001</v>
      </c>
    </row>
    <row r="41" spans="1:10" ht="14.25" customHeight="1" x14ac:dyDescent="0.25">
      <c r="A41" s="155" t="s">
        <v>130</v>
      </c>
      <c r="B41" s="156"/>
      <c r="C41" s="41"/>
      <c r="D41" s="7">
        <v>-0.28999999999999998</v>
      </c>
      <c r="E41" s="41">
        <v>5.81</v>
      </c>
      <c r="F41" s="41">
        <v>5.34</v>
      </c>
      <c r="G41" s="41">
        <f t="shared" si="10"/>
        <v>5.34</v>
      </c>
      <c r="H41" s="63">
        <f t="shared" si="9"/>
        <v>-0.75999999999999979</v>
      </c>
    </row>
    <row r="42" spans="1:10" s="4" customFormat="1" ht="12" customHeight="1" x14ac:dyDescent="0.25">
      <c r="A42" s="78" t="s">
        <v>116</v>
      </c>
      <c r="B42" s="83"/>
      <c r="C42" s="40"/>
      <c r="D42" s="69"/>
      <c r="E42" s="40">
        <f>E8+E32+E36</f>
        <v>1453.4</v>
      </c>
      <c r="F42" s="40">
        <f>F8+F32+F36</f>
        <v>1344.66</v>
      </c>
      <c r="G42" s="40">
        <f t="shared" ref="G42" si="11">G8+G32+G36</f>
        <v>1094.472</v>
      </c>
      <c r="H42" s="40"/>
    </row>
    <row r="43" spans="1:10" s="4" customFormat="1" ht="10.5" customHeight="1" x14ac:dyDescent="0.25">
      <c r="A43" s="78" t="s">
        <v>117</v>
      </c>
      <c r="B43" s="83"/>
      <c r="C43" s="40"/>
      <c r="D43" s="69"/>
      <c r="E43" s="40"/>
      <c r="F43" s="40"/>
      <c r="G43" s="84"/>
      <c r="H43" s="40"/>
    </row>
    <row r="44" spans="1:10" s="4" customFormat="1" ht="12.75" customHeight="1" x14ac:dyDescent="0.25">
      <c r="A44" s="157" t="s">
        <v>134</v>
      </c>
      <c r="B44" s="158"/>
      <c r="C44" s="42"/>
      <c r="D44" s="58">
        <v>-3.11</v>
      </c>
      <c r="E44" s="63">
        <v>42</v>
      </c>
      <c r="F44" s="58">
        <v>38.75</v>
      </c>
      <c r="G44" s="59">
        <f>F44</f>
        <v>38.75</v>
      </c>
      <c r="H44" s="63">
        <f>F44-E44+D44+F44-G44</f>
        <v>-6.3599999999999994</v>
      </c>
    </row>
    <row r="45" spans="1:10" s="4" customFormat="1" ht="22.5" customHeight="1" x14ac:dyDescent="0.25">
      <c r="A45" s="151" t="s">
        <v>135</v>
      </c>
      <c r="B45" s="152"/>
      <c r="C45" s="42">
        <v>150</v>
      </c>
      <c r="D45" s="58">
        <v>16</v>
      </c>
      <c r="E45" s="58">
        <v>3.6</v>
      </c>
      <c r="F45" s="58">
        <v>3.6</v>
      </c>
      <c r="G45" s="62">
        <f>G46</f>
        <v>0.6120000000000001</v>
      </c>
      <c r="H45" s="63">
        <f>F45-G45+D45</f>
        <v>18.988</v>
      </c>
      <c r="J45" s="70"/>
    </row>
    <row r="46" spans="1:10" ht="15.75" customHeight="1" x14ac:dyDescent="0.25">
      <c r="A46" s="145" t="s">
        <v>136</v>
      </c>
      <c r="B46" s="146"/>
      <c r="C46" s="173">
        <f>C45*17%</f>
        <v>25.500000000000004</v>
      </c>
      <c r="D46" s="161">
        <v>0</v>
      </c>
      <c r="E46" s="173">
        <f>E45*17%</f>
        <v>0.6120000000000001</v>
      </c>
      <c r="F46" s="173">
        <f>F45*17%</f>
        <v>0.6120000000000001</v>
      </c>
      <c r="G46" s="159">
        <f>F46</f>
        <v>0.6120000000000001</v>
      </c>
      <c r="H46" s="161">
        <v>0</v>
      </c>
    </row>
    <row r="47" spans="1:10" ht="1.5" customHeight="1" x14ac:dyDescent="0.25">
      <c r="A47" s="147"/>
      <c r="B47" s="148"/>
      <c r="C47" s="174"/>
      <c r="D47" s="162"/>
      <c r="E47" s="174"/>
      <c r="F47" s="174"/>
      <c r="G47" s="160"/>
      <c r="H47" s="162"/>
    </row>
    <row r="48" spans="1:10" ht="14.25" customHeight="1" x14ac:dyDescent="0.25">
      <c r="A48" s="176" t="s">
        <v>137</v>
      </c>
      <c r="B48" s="177"/>
      <c r="C48" s="104" t="s">
        <v>140</v>
      </c>
      <c r="D48" s="109">
        <v>1</v>
      </c>
      <c r="E48" s="105">
        <v>3.6</v>
      </c>
      <c r="F48" s="105">
        <v>3.6</v>
      </c>
      <c r="G48" s="112">
        <f>G49</f>
        <v>0.6120000000000001</v>
      </c>
      <c r="H48" s="105">
        <f>F48-G48+D48</f>
        <v>3.988</v>
      </c>
    </row>
    <row r="49" spans="1:8" ht="15.75" customHeight="1" x14ac:dyDescent="0.25">
      <c r="A49" s="178" t="s">
        <v>138</v>
      </c>
      <c r="B49" s="142"/>
      <c r="C49" s="104"/>
      <c r="D49" s="103">
        <v>0</v>
      </c>
      <c r="E49" s="104">
        <f>E48*17%</f>
        <v>0.6120000000000001</v>
      </c>
      <c r="F49" s="107">
        <f>F48*17%</f>
        <v>0.6120000000000001</v>
      </c>
      <c r="G49" s="111">
        <f>F49</f>
        <v>0.6120000000000001</v>
      </c>
      <c r="H49" s="103">
        <v>0</v>
      </c>
    </row>
    <row r="50" spans="1:8" ht="11.25" customHeight="1" x14ac:dyDescent="0.25">
      <c r="A50" s="176" t="s">
        <v>139</v>
      </c>
      <c r="B50" s="142"/>
      <c r="C50" s="104" t="s">
        <v>140</v>
      </c>
      <c r="D50" s="110">
        <v>1.5</v>
      </c>
      <c r="E50" s="105">
        <v>3.6</v>
      </c>
      <c r="F50" s="105">
        <v>3.6</v>
      </c>
      <c r="G50" s="112">
        <f>G51</f>
        <v>0.6120000000000001</v>
      </c>
      <c r="H50" s="105">
        <f>F50-G50+D50</f>
        <v>4.4879999999999995</v>
      </c>
    </row>
    <row r="51" spans="1:8" ht="11.25" customHeight="1" x14ac:dyDescent="0.25">
      <c r="A51" s="178" t="s">
        <v>138</v>
      </c>
      <c r="B51" s="142"/>
      <c r="C51" s="104"/>
      <c r="D51" s="103">
        <v>0</v>
      </c>
      <c r="E51" s="104">
        <f>E50*17%</f>
        <v>0.6120000000000001</v>
      </c>
      <c r="F51" s="107">
        <f>F50*17%</f>
        <v>0.6120000000000001</v>
      </c>
      <c r="G51" s="111">
        <f>F51</f>
        <v>0.6120000000000001</v>
      </c>
      <c r="H51" s="103"/>
    </row>
    <row r="52" spans="1:8" ht="11.25" customHeight="1" x14ac:dyDescent="0.25">
      <c r="A52" s="176" t="s">
        <v>159</v>
      </c>
      <c r="B52" s="142"/>
      <c r="C52" s="107"/>
      <c r="D52" s="110">
        <v>0</v>
      </c>
      <c r="E52" s="105">
        <v>4.25</v>
      </c>
      <c r="F52" s="105">
        <v>4.25</v>
      </c>
      <c r="G52" s="112">
        <f>G53</f>
        <v>0.72250000000000003</v>
      </c>
      <c r="H52" s="105">
        <f>F52-G52+D52</f>
        <v>3.5274999999999999</v>
      </c>
    </row>
    <row r="53" spans="1:8" ht="11.25" customHeight="1" x14ac:dyDescent="0.25">
      <c r="A53" s="178" t="s">
        <v>138</v>
      </c>
      <c r="B53" s="142"/>
      <c r="C53" s="107"/>
      <c r="D53" s="106">
        <v>0</v>
      </c>
      <c r="E53" s="107">
        <f>E52*17%</f>
        <v>0.72250000000000003</v>
      </c>
      <c r="F53" s="107">
        <f>F52*17%</f>
        <v>0.72250000000000003</v>
      </c>
      <c r="G53" s="111">
        <f>F53</f>
        <v>0.72250000000000003</v>
      </c>
      <c r="H53" s="106"/>
    </row>
    <row r="54" spans="1:8" ht="14.25" customHeight="1" x14ac:dyDescent="0.25">
      <c r="A54" s="136" t="s">
        <v>118</v>
      </c>
      <c r="B54" s="170"/>
      <c r="C54" s="40"/>
      <c r="D54" s="69"/>
      <c r="E54" s="40">
        <f>E44+E45+E48+E50+E52</f>
        <v>57.050000000000004</v>
      </c>
      <c r="F54" s="40">
        <f t="shared" ref="F54:G54" si="12">F44+F45+F48+F50+F52</f>
        <v>53.800000000000004</v>
      </c>
      <c r="G54" s="40">
        <f t="shared" si="12"/>
        <v>41.308500000000002</v>
      </c>
      <c r="H54" s="40"/>
    </row>
    <row r="55" spans="1:8" ht="16.5" customHeight="1" x14ac:dyDescent="0.25">
      <c r="A55" s="153" t="s">
        <v>122</v>
      </c>
      <c r="B55" s="154"/>
      <c r="C55" s="7"/>
      <c r="D55" s="7"/>
      <c r="E55" s="42">
        <f>E42+E54</f>
        <v>1510.45</v>
      </c>
      <c r="F55" s="42">
        <f t="shared" ref="F55:G55" si="13">F42+F54</f>
        <v>1398.46</v>
      </c>
      <c r="G55" s="42">
        <f t="shared" si="13"/>
        <v>1135.7805000000001</v>
      </c>
      <c r="H55" s="7"/>
    </row>
    <row r="56" spans="1:8" ht="17.25" customHeight="1" x14ac:dyDescent="0.25">
      <c r="A56" s="175" t="s">
        <v>123</v>
      </c>
      <c r="B56" s="186"/>
      <c r="C56" s="94"/>
      <c r="D56" s="94">
        <f>D4</f>
        <v>-24.14</v>
      </c>
      <c r="E56" s="95"/>
      <c r="F56" s="95"/>
      <c r="G56" s="94"/>
      <c r="H56" s="96">
        <f>F55-E55+D56+F55-G55</f>
        <v>126.54949999999985</v>
      </c>
    </row>
    <row r="57" spans="1:8" ht="20.25" customHeight="1" x14ac:dyDescent="0.25">
      <c r="A57" s="175" t="s">
        <v>155</v>
      </c>
      <c r="B57" s="175"/>
      <c r="C57" s="97"/>
      <c r="D57" s="97"/>
      <c r="E57" s="98"/>
      <c r="F57" s="99"/>
      <c r="G57" s="99"/>
      <c r="H57" s="98">
        <f>H58+H59</f>
        <v>126.54950000000002</v>
      </c>
    </row>
    <row r="58" spans="1:8" ht="16.5" customHeight="1" x14ac:dyDescent="0.25">
      <c r="A58" s="175" t="s">
        <v>120</v>
      </c>
      <c r="B58" s="185"/>
      <c r="C58" s="97"/>
      <c r="D58" s="97"/>
      <c r="E58" s="98"/>
      <c r="F58" s="99"/>
      <c r="G58" s="99"/>
      <c r="H58" s="98">
        <f>H33+H45+H48+H50+H52-0.01</f>
        <v>313.81950000000001</v>
      </c>
    </row>
    <row r="59" spans="1:8" ht="17.25" customHeight="1" x14ac:dyDescent="0.25">
      <c r="A59" s="175" t="s">
        <v>121</v>
      </c>
      <c r="B59" s="186"/>
      <c r="C59" s="97"/>
      <c r="D59" s="97"/>
      <c r="E59" s="98"/>
      <c r="F59" s="99"/>
      <c r="G59" s="99"/>
      <c r="H59" s="98">
        <f>H8+H34+H36+H44</f>
        <v>-187.26999999999998</v>
      </c>
    </row>
    <row r="60" spans="1:8" ht="14.25" customHeight="1" x14ac:dyDescent="0.25">
      <c r="A60" s="85"/>
      <c r="B60" s="86"/>
      <c r="C60" s="87"/>
      <c r="D60" s="85"/>
      <c r="E60" s="87"/>
      <c r="F60" s="87"/>
      <c r="G60" s="87"/>
      <c r="H60" s="87"/>
    </row>
    <row r="61" spans="1:8" ht="28.5" customHeight="1" x14ac:dyDescent="0.25">
      <c r="A61" s="171"/>
      <c r="B61" s="172"/>
      <c r="C61" s="172"/>
      <c r="D61" s="172"/>
      <c r="E61" s="172"/>
      <c r="F61" s="172"/>
      <c r="G61" s="172"/>
      <c r="H61" s="172"/>
    </row>
    <row r="62" spans="1:8" ht="14.25" customHeight="1" x14ac:dyDescent="0.25"/>
    <row r="63" spans="1:8" x14ac:dyDescent="0.25">
      <c r="A63" s="20" t="s">
        <v>148</v>
      </c>
      <c r="D63" s="21"/>
      <c r="E63" s="21"/>
      <c r="F63" s="21"/>
      <c r="G63" s="21"/>
    </row>
    <row r="64" spans="1:8" x14ac:dyDescent="0.25">
      <c r="A64" s="165" t="s">
        <v>57</v>
      </c>
      <c r="B64" s="135"/>
      <c r="C64" s="135"/>
      <c r="D64" s="117"/>
      <c r="E64" s="29" t="s">
        <v>58</v>
      </c>
      <c r="F64" s="29" t="s">
        <v>59</v>
      </c>
      <c r="G64" s="29" t="s">
        <v>124</v>
      </c>
      <c r="H64" s="6"/>
    </row>
    <row r="65" spans="1:8" ht="26.25" customHeight="1" x14ac:dyDescent="0.25">
      <c r="A65" s="167" t="s">
        <v>126</v>
      </c>
      <c r="B65" s="168"/>
      <c r="C65" s="168"/>
      <c r="D65" s="169"/>
      <c r="E65" s="30">
        <v>43191</v>
      </c>
      <c r="F65" s="29">
        <v>2</v>
      </c>
      <c r="G65" s="31">
        <v>1.22</v>
      </c>
      <c r="H65" s="6" t="s">
        <v>125</v>
      </c>
    </row>
    <row r="66" spans="1:8" ht="18" customHeight="1" x14ac:dyDescent="0.25">
      <c r="A66" s="167" t="s">
        <v>149</v>
      </c>
      <c r="B66" s="168"/>
      <c r="C66" s="168"/>
      <c r="D66" s="169"/>
      <c r="E66" s="30">
        <v>43497</v>
      </c>
      <c r="F66" s="29" t="s">
        <v>150</v>
      </c>
      <c r="G66" s="31">
        <v>11.04</v>
      </c>
      <c r="H66" s="6" t="s">
        <v>151</v>
      </c>
    </row>
    <row r="67" spans="1:8" ht="15.75" customHeight="1" x14ac:dyDescent="0.25">
      <c r="A67" s="167" t="s">
        <v>152</v>
      </c>
      <c r="B67" s="168"/>
      <c r="C67" s="168"/>
      <c r="D67" s="169"/>
      <c r="E67" s="30">
        <v>43739</v>
      </c>
      <c r="F67" s="29" t="s">
        <v>153</v>
      </c>
      <c r="G67" s="31">
        <v>31.51</v>
      </c>
      <c r="H67" s="6" t="s">
        <v>154</v>
      </c>
    </row>
    <row r="68" spans="1:8" s="4" customFormat="1" x14ac:dyDescent="0.25">
      <c r="A68" s="163" t="s">
        <v>7</v>
      </c>
      <c r="B68" s="164"/>
      <c r="C68" s="164"/>
      <c r="D68" s="133"/>
      <c r="E68" s="72"/>
      <c r="F68" s="73"/>
      <c r="G68" s="74">
        <f>SUM(G65:G67)</f>
        <v>43.77</v>
      </c>
      <c r="H68" s="89"/>
    </row>
    <row r="69" spans="1:8" x14ac:dyDescent="0.25">
      <c r="A69" s="46"/>
      <c r="B69" s="47"/>
      <c r="C69" s="47"/>
      <c r="D69" s="47"/>
      <c r="E69" s="48"/>
      <c r="F69" s="49"/>
      <c r="G69" s="50"/>
    </row>
    <row r="70" spans="1:8" x14ac:dyDescent="0.25">
      <c r="A70" s="20" t="s">
        <v>47</v>
      </c>
      <c r="D70" s="21"/>
      <c r="E70" s="21"/>
      <c r="F70" s="21"/>
      <c r="G70" s="21"/>
    </row>
    <row r="71" spans="1:8" x14ac:dyDescent="0.25">
      <c r="A71" s="20" t="s">
        <v>48</v>
      </c>
      <c r="D71" s="21"/>
      <c r="E71" s="21"/>
      <c r="F71" s="21"/>
      <c r="G71" s="21"/>
    </row>
    <row r="72" spans="1:8" ht="23.25" customHeight="1" x14ac:dyDescent="0.25">
      <c r="A72" s="165" t="s">
        <v>61</v>
      </c>
      <c r="B72" s="135"/>
      <c r="C72" s="135"/>
      <c r="D72" s="135"/>
      <c r="E72" s="117"/>
      <c r="F72" s="33" t="s">
        <v>59</v>
      </c>
      <c r="G72" s="32" t="s">
        <v>60</v>
      </c>
    </row>
    <row r="73" spans="1:8" x14ac:dyDescent="0.25">
      <c r="A73" s="166" t="s">
        <v>62</v>
      </c>
      <c r="B73" s="137"/>
      <c r="C73" s="137"/>
      <c r="D73" s="137"/>
      <c r="E73" s="138"/>
      <c r="F73" s="29">
        <v>0</v>
      </c>
      <c r="G73" s="67">
        <v>0</v>
      </c>
    </row>
    <row r="74" spans="1:8" x14ac:dyDescent="0.25">
      <c r="A74" s="21"/>
      <c r="D74" s="21"/>
      <c r="E74" s="21"/>
      <c r="F74" s="21"/>
      <c r="G74" s="21"/>
    </row>
    <row r="75" spans="1:8" s="4" customFormat="1" x14ac:dyDescent="0.25">
      <c r="A75" s="20" t="s">
        <v>77</v>
      </c>
      <c r="B75" s="44"/>
      <c r="C75" s="45"/>
      <c r="D75" s="20"/>
      <c r="E75" s="20"/>
      <c r="F75" s="20"/>
      <c r="G75" s="20"/>
    </row>
    <row r="76" spans="1:8" x14ac:dyDescent="0.25">
      <c r="A76" s="166" t="s">
        <v>78</v>
      </c>
      <c r="B76" s="138"/>
      <c r="C76" s="182" t="s">
        <v>79</v>
      </c>
      <c r="D76" s="138"/>
      <c r="E76" s="29" t="s">
        <v>80</v>
      </c>
      <c r="F76" s="29" t="s">
        <v>81</v>
      </c>
      <c r="G76" s="29" t="s">
        <v>82</v>
      </c>
    </row>
    <row r="77" spans="1:8" x14ac:dyDescent="0.25">
      <c r="A77" s="166" t="s">
        <v>93</v>
      </c>
      <c r="B77" s="138"/>
      <c r="C77" s="183" t="s">
        <v>83</v>
      </c>
      <c r="D77" s="184"/>
      <c r="E77" s="7">
        <v>5</v>
      </c>
      <c r="F77" s="7" t="s">
        <v>83</v>
      </c>
      <c r="G77" s="7" t="s">
        <v>83</v>
      </c>
    </row>
    <row r="79" spans="1:8" x14ac:dyDescent="0.25">
      <c r="A79" s="20" t="s">
        <v>112</v>
      </c>
      <c r="E79" s="34"/>
      <c r="F79" s="64"/>
      <c r="G79" s="34"/>
    </row>
    <row r="80" spans="1:8" x14ac:dyDescent="0.25">
      <c r="A80" s="20" t="s">
        <v>147</v>
      </c>
      <c r="B80" s="65"/>
      <c r="C80" s="66"/>
      <c r="D80" s="20"/>
      <c r="E80" s="34"/>
      <c r="F80" s="64"/>
      <c r="G80" s="34"/>
    </row>
    <row r="81" spans="1:8" ht="39" customHeight="1" x14ac:dyDescent="0.25">
      <c r="A81" s="179" t="s">
        <v>141</v>
      </c>
      <c r="B81" s="180"/>
      <c r="C81" s="180"/>
      <c r="D81" s="180"/>
      <c r="E81" s="180"/>
      <c r="F81" s="180"/>
      <c r="G81" s="180"/>
      <c r="H81" s="181"/>
    </row>
    <row r="84" spans="1:8" x14ac:dyDescent="0.25">
      <c r="A84" s="20" t="s">
        <v>84</v>
      </c>
      <c r="B84" s="65"/>
      <c r="C84" s="66"/>
      <c r="D84" s="20"/>
      <c r="E84" s="20" t="s">
        <v>146</v>
      </c>
      <c r="F84" s="20"/>
    </row>
    <row r="85" spans="1:8" x14ac:dyDescent="0.25">
      <c r="A85" s="20" t="s">
        <v>85</v>
      </c>
      <c r="B85" s="65"/>
      <c r="C85" s="66"/>
      <c r="D85" s="20"/>
      <c r="E85" s="20"/>
      <c r="F85" s="20"/>
    </row>
    <row r="86" spans="1:8" x14ac:dyDescent="0.25">
      <c r="A86" s="20" t="s">
        <v>86</v>
      </c>
      <c r="B86" s="65"/>
      <c r="C86" s="66"/>
      <c r="D86" s="20"/>
      <c r="E86" s="20"/>
      <c r="F86" s="20"/>
    </row>
    <row r="88" spans="1:8" x14ac:dyDescent="0.25">
      <c r="A88" s="21" t="s">
        <v>87</v>
      </c>
      <c r="B88" s="90"/>
      <c r="C88" s="91"/>
    </row>
    <row r="89" spans="1:8" x14ac:dyDescent="0.25">
      <c r="A89" s="21" t="s">
        <v>88</v>
      </c>
      <c r="B89" s="90"/>
      <c r="C89" s="91" t="s">
        <v>24</v>
      </c>
    </row>
    <row r="90" spans="1:8" x14ac:dyDescent="0.25">
      <c r="A90" s="21" t="s">
        <v>89</v>
      </c>
      <c r="B90" s="90"/>
      <c r="C90" s="91" t="s">
        <v>90</v>
      </c>
    </row>
    <row r="91" spans="1:8" x14ac:dyDescent="0.25">
      <c r="A91" s="21" t="s">
        <v>91</v>
      </c>
      <c r="B91" s="90"/>
      <c r="C91" s="91" t="s">
        <v>145</v>
      </c>
    </row>
  </sheetData>
  <mergeCells count="63">
    <mergeCell ref="A48:B48"/>
    <mergeCell ref="A49:B49"/>
    <mergeCell ref="A50:B50"/>
    <mergeCell ref="A51:B51"/>
    <mergeCell ref="A81:H81"/>
    <mergeCell ref="C76:D76"/>
    <mergeCell ref="C77:D77"/>
    <mergeCell ref="A76:B76"/>
    <mergeCell ref="A67:D67"/>
    <mergeCell ref="A77:B77"/>
    <mergeCell ref="A55:B55"/>
    <mergeCell ref="A58:B58"/>
    <mergeCell ref="A59:B59"/>
    <mergeCell ref="A56:B56"/>
    <mergeCell ref="A52:B52"/>
    <mergeCell ref="A53:B53"/>
    <mergeCell ref="G46:G47"/>
    <mergeCell ref="H46:H47"/>
    <mergeCell ref="A68:D68"/>
    <mergeCell ref="A72:E72"/>
    <mergeCell ref="A73:E73"/>
    <mergeCell ref="A64:D64"/>
    <mergeCell ref="A65:D65"/>
    <mergeCell ref="A54:B54"/>
    <mergeCell ref="A61:H61"/>
    <mergeCell ref="A46:B47"/>
    <mergeCell ref="C46:C47"/>
    <mergeCell ref="A57:B57"/>
    <mergeCell ref="E46:E47"/>
    <mergeCell ref="F46:F47"/>
    <mergeCell ref="D46:D47"/>
    <mergeCell ref="A66:D66"/>
    <mergeCell ref="A23:B23"/>
    <mergeCell ref="A30:B30"/>
    <mergeCell ref="A32:B32"/>
    <mergeCell ref="A44:B44"/>
    <mergeCell ref="A34:B34"/>
    <mergeCell ref="A45:B45"/>
    <mergeCell ref="A36:B36"/>
    <mergeCell ref="A38:B38"/>
    <mergeCell ref="A39:B39"/>
    <mergeCell ref="A40:B40"/>
    <mergeCell ref="A41:B41"/>
    <mergeCell ref="G27:G28"/>
    <mergeCell ref="A26:B26"/>
    <mergeCell ref="A27:B28"/>
    <mergeCell ref="C27:C28"/>
    <mergeCell ref="D27:D28"/>
    <mergeCell ref="E27:E28"/>
    <mergeCell ref="F27:F28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2020-03-02T04:51:37Z</cp:lastPrinted>
  <dcterms:created xsi:type="dcterms:W3CDTF">2013-02-18T04:38:06Z</dcterms:created>
  <dcterms:modified xsi:type="dcterms:W3CDTF">2020-03-19T05:01:36Z</dcterms:modified>
</cp:coreProperties>
</file>