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8" l="1"/>
  <c r="E40" i="8"/>
  <c r="F40" i="8"/>
  <c r="F41" i="8"/>
  <c r="E41" i="8"/>
  <c r="F44" i="8"/>
  <c r="F43" i="8"/>
  <c r="H43" i="8"/>
  <c r="H40" i="8"/>
  <c r="H53" i="8"/>
  <c r="F49" i="8"/>
  <c r="F50" i="8"/>
  <c r="G44" i="8"/>
  <c r="G42" i="8"/>
  <c r="G49" i="8"/>
  <c r="G50" i="8"/>
  <c r="E49" i="8"/>
  <c r="E50" i="8"/>
  <c r="H51" i="8"/>
  <c r="H44" i="8"/>
  <c r="H27" i="8"/>
  <c r="H41" i="8"/>
  <c r="H54" i="8"/>
  <c r="H52" i="8"/>
  <c r="E43" i="8"/>
  <c r="F8" i="8"/>
  <c r="E8" i="8"/>
  <c r="H8" i="8"/>
  <c r="E44" i="8"/>
  <c r="E37" i="8"/>
  <c r="F37" i="8"/>
  <c r="G39" i="8"/>
  <c r="G8" i="8"/>
  <c r="G37" i="8"/>
  <c r="H39" i="8"/>
  <c r="H42" i="8"/>
  <c r="H25" i="8"/>
  <c r="G25" i="8"/>
  <c r="G26" i="8"/>
  <c r="F31" i="8"/>
  <c r="E31" i="8"/>
  <c r="F27" i="8"/>
  <c r="G27" i="8"/>
  <c r="G29" i="8"/>
  <c r="G33" i="8"/>
  <c r="G34" i="8"/>
  <c r="G35" i="8"/>
  <c r="G36" i="8"/>
  <c r="G31" i="8"/>
  <c r="F46" i="8"/>
  <c r="G46" i="8"/>
  <c r="G45" i="8"/>
  <c r="F48" i="8"/>
  <c r="G48" i="8"/>
  <c r="G47" i="8"/>
  <c r="E27" i="8"/>
  <c r="H29" i="8"/>
  <c r="H31" i="8"/>
  <c r="E48" i="8"/>
  <c r="H47" i="8"/>
  <c r="E46" i="8"/>
  <c r="H45" i="8"/>
  <c r="E17" i="8"/>
  <c r="H34" i="8"/>
  <c r="D16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H33" i="8"/>
  <c r="H35" i="8"/>
  <c r="H36" i="8"/>
  <c r="G63" i="8"/>
  <c r="E26" i="8"/>
  <c r="F26" i="8"/>
  <c r="H26" i="8"/>
  <c r="D14" i="8"/>
  <c r="D13" i="8"/>
  <c r="D9" i="8"/>
  <c r="F23" i="8"/>
  <c r="G23" i="8"/>
  <c r="F22" i="8"/>
  <c r="G22" i="8"/>
  <c r="G21" i="8"/>
  <c r="F20" i="8"/>
  <c r="G20" i="8"/>
  <c r="F19" i="8"/>
  <c r="G19" i="8"/>
  <c r="G18" i="8"/>
  <c r="F17" i="8"/>
  <c r="G17" i="8"/>
  <c r="F16" i="8"/>
  <c r="G16" i="8"/>
  <c r="G15" i="8"/>
  <c r="F14" i="8"/>
  <c r="G14" i="8"/>
  <c r="F13" i="8"/>
  <c r="G13" i="8"/>
  <c r="G12" i="8"/>
  <c r="F10" i="8"/>
  <c r="G10" i="8"/>
  <c r="F9" i="8"/>
  <c r="G9" i="8"/>
  <c r="E23" i="8"/>
  <c r="E22" i="8"/>
  <c r="E14" i="8"/>
  <c r="E13" i="8"/>
  <c r="E16" i="8"/>
  <c r="E20" i="8"/>
  <c r="E19" i="8"/>
  <c r="E9" i="8"/>
  <c r="E10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<sst xmlns="http://schemas.openxmlformats.org/spreadsheetml/2006/main" count="185" uniqueCount="159">
  <si>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</si>
  <si>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</si>
  <si>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</si>
  <si>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</si>
  <si>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</si>
  <si>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</si>
  <si>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</si>
  <si>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</si>
  <si>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</si>
  <si>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</si>
  <si>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</si>
  <si>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</si>
  <si>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</si>
  <si>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</si>
  <si>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</si>
  <si>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</si>
  <si>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</si>
  <si>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</si>
  <si>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</si>
  <si>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</si>
  <si>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</si>
  <si>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</si>
  <si>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</si>
  <si>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</si>
  <si>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</si>
  <si>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</si>
  <si>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</si>
  <si>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</si>
  <si>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</si>
  <si>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</si>
  <si>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</si>
  <si>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</si>
  <si>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</si>
  <si>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</si>
  <si>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</si>
  <si>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</si>
  <si>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</si>
  <si>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</si>
  <si>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</si>
  <si>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</si>
  <si>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</si>
  <si>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</si>
  <si>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</si>
  <si>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</si>
  <si>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</si>
  <si>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</si>
  <si>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</si>
  <si>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</si>
  <si>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</si>
  <si>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</si>
  <si>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</si>
  <si>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</si>
  <si>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</si>
  <si>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</si>
  <si>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</si>
  <si>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</si>
  <si>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</si>
  <si>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</si>
  <si>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</si>
  <si>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</si>
  <si>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</si>
  <si>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</si>
  <si>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</si>
  <si>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</si>
  <si>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</si>
  <si>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</si>
  <si>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</si>
  <si>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</si>
  <si>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</si>
  <si>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</si>
  <si>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</si>
  <si>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</si>
  <si>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</si>
  <si>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</si>
  <si>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</si>
  <si>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</si>
  <si>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</si>
  <si>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</si>
  <si>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</si>
  <si>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№ 21 по ул. Луговой</t>
  </si>
  <si>
    <t>ООО " Чистый двор"</t>
  </si>
  <si>
    <t>ООО " Эра"</t>
  </si>
  <si>
    <t>Тунгусская,8</t>
  </si>
  <si>
    <t>226 -58-97</t>
  </si>
  <si>
    <t>5 этажей</t>
  </si>
  <si>
    <t>4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</si>
  <si>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</si>
  <si>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</si>
  <si>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</si>
  <si>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</si>
  <si>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</si>
  <si>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</si>
  <si>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</si>
  <si>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</si>
  <si>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</si>
  <si>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</si>
  <si>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</si>
  <si>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</si>
  <si>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</si>
  <si>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</si>
  <si>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</si>
  <si>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</si>
  <si>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</si>
  <si>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в т.ч. услуги по управл., налоги,ДНР -30%</t>
  </si>
  <si>
    <t>часть 4.</t>
  </si>
  <si>
    <t>ул. Тунгусская,8</t>
  </si>
  <si>
    <t>итого по дому:</t>
  </si>
  <si>
    <t>прочие работы и услуги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</si>
  <si>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</si>
  <si>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</si>
  <si>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</si>
  <si>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</si>
  <si>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</si>
  <si>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</si>
  <si>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</si>
  <si>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Площадь нежилых помещений</t>
  </si>
  <si>
    <t>ООО " Восток Мегаполис"</t>
  </si>
  <si>
    <t>тариф на 1 кв.м.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</si>
  <si>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</si>
  <si>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</si>
  <si>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</si>
  <si>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</si>
  <si>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</si>
  <si>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4.Коммунальные услуги всего:</t>
  </si>
  <si>
    <t>3.Обслуживание теплосчетчика</t>
  </si>
  <si>
    <t>Итого по прочим услугам:</t>
  </si>
  <si>
    <t xml:space="preserve">                       Отчет ООО "Управляющей компании Ленинского района"  за 2019 г.</t>
  </si>
  <si>
    <t xml:space="preserve"> 3216,10 м2</t>
  </si>
  <si>
    <t>495,10 кв.м.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</si>
  <si>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</si>
  <si>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</si>
  <si>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</si>
  <si>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</si>
  <si>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</si>
  <si>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</si>
  <si>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- 220-50-87</t>
  </si>
  <si>
    <t>2. Рекламные конструкции на общедомовом имуществе</t>
  </si>
  <si>
    <t>3.Ростелеком</t>
  </si>
  <si>
    <t>4.ИП Козицкий - ИП Филичева (интернет)</t>
  </si>
  <si>
    <t>300 в мес</t>
  </si>
  <si>
    <t>250 в мес</t>
  </si>
  <si>
    <t>Составление проектной документации -благоустройство</t>
  </si>
  <si>
    <t>1 компл</t>
  </si>
  <si>
    <t>ТЕХАВТОДОР</t>
  </si>
  <si>
    <t>Экспертиза сметной документации - благоустройство</t>
  </si>
  <si>
    <t>ДВ Экспертиза Проект</t>
  </si>
  <si>
    <t>Аварийная замена стояков ХГВС</t>
  </si>
  <si>
    <t>13 пм</t>
  </si>
  <si>
    <t>ООО "Эра"</t>
  </si>
  <si>
    <t>853,70 кв.м</t>
  </si>
  <si>
    <t>Предложение Управляющей компании: Косметический ремонт подъездов, частичный ремонт фасада. Собственникам необходимо предоставить протокол общего собрания для выполнения предложенных, или иных  необходимых работ.</t>
  </si>
  <si>
    <t>93  чел.</t>
  </si>
  <si>
    <t>Количество проживающих</t>
  </si>
  <si>
    <t>Договор Управления</t>
  </si>
  <si>
    <t>Итого по дому:</t>
  </si>
  <si>
    <t>А.А.Тяптин</t>
  </si>
  <si>
    <t>Тяптин Андрей Александрович</t>
  </si>
  <si>
    <t xml:space="preserve">                  ООО "Управляющая компания Ленинского района"</t>
  </si>
  <si>
    <t xml:space="preserve">ИСХ №  710/03  от  18.03.2020  год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</si>
</sst>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0" fillId="0" borderId="1" xfId="0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6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/>
    <xf numFmtId="2" fontId="3" fillId="0" borderId="6" xfId="0" applyNumberFormat="1" applyFont="1" applyBorder="1"/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8" fillId="0" borderId="2" xfId="0" applyNumberFormat="1" applyFont="1" applyBorder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9" fillId="0" borderId="1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0" fillId="2" borderId="0" xfId="0" applyNumberFormat="1" applyFill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2" fontId="16" fillId="0" borderId="1" xfId="0" applyNumberFormat="1" applyFont="1" applyBorder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8" fillId="0" borderId="2" xfId="0" applyFont="1" applyBorder="1" applyAlignment="1"/>
    <xf numFmtId="0" fontId="0" fillId="0" borderId="6" xfId="0" applyBorder="1" applyAlignment="1"/>
    <xf numFmtId="0" fontId="8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3" fillId="0" borderId="2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3" fillId="0" borderId="2" xfId="0" applyNumberFormat="1" applyFont="1" applyFill="1" applyBorder="1" applyAlignment="1">
      <alignment horizontal="left" wrapText="1"/>
    </xf>
    <xf numFmtId="2" fontId="3" fillId="0" borderId="6" xfId="0" applyNumberFormat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8" fillId="0" borderId="2" xfId="0" applyFont="1" applyFill="1" applyBorder="1" applyAlignment="1"/>
    <xf numFmtId="0" fontId="4" fillId="0" borderId="6" xfId="0" applyFont="1" applyBorder="1" applyAlignment="1"/>
    <xf numFmtId="2" fontId="8" fillId="0" borderId="2" xfId="0" applyNumberFormat="1" applyFont="1" applyFill="1" applyBorder="1" applyAlignment="1"/>
    <xf numFmtId="2" fontId="0" fillId="0" borderId="6" xfId="0" applyNumberFormat="1" applyBorder="1" applyAlignment="1"/>
    <xf numFmtId="2" fontId="8" fillId="0" borderId="2" xfId="0" applyNumberFormat="1" applyFont="1" applyFill="1" applyBorder="1" applyAlignment="1">
      <alignment horizontal="center"/>
    </xf>
    <xf numFmtId="2" fontId="0" fillId="0" borderId="5" xfId="0" applyNumberFormat="1" applyBorder="1" applyAlignment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0" borderId="1" xfId="0" applyFont="1" applyBorder="1" applyAlignment="1"/>
    <xf numFmtId="0" fontId="4" fillId="0" borderId="1" xfId="0" applyFont="1" applyBorder="1" applyAlignment="1"/>
    <xf numFmtId="0" fontId="6" fillId="0" borderId="2" xfId="0" applyFont="1" applyBorder="1" applyAlignment="1"/>
    <xf numFmtId="0" fontId="0" fillId="0" borderId="5" xfId="0" applyBorder="1" applyAlignment="1"/>
    <xf numFmtId="0" fontId="8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11" fillId="0" borderId="0" xfId="0" applyFont="1" applyAlignment="1"/>
    <xf numFmtId="0" fontId="11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0" fillId="0" borderId="0" xfId="0" applyAlignment="1"/>
    <xf numFmtId="0" fontId="12" fillId="0" borderId="0" xfId="0" applyFont="1"/>
    <xf numFmtId="0" fontId="17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10" zoomScaleNormal="110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11</v>
      </c>
      <c r="C3" s="21" t="s">
        <v>79</v>
      </c>
    </row>
    <row r="4" spans="1:4" ht="15.75" customHeight="1" x14ac:dyDescent="0.25">
      <c r="A4" s="188" t="s">
        <v>158</v>
      </c>
      <c r="B4" s="189"/>
      <c r="C4" s="4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49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4" t="s">
        <v>157</v>
      </c>
      <c r="D8" s="101"/>
    </row>
    <row r="9" spans="1:4" s="3" customFormat="1" ht="12" customHeight="1" x14ac:dyDescent="0.25">
      <c r="A9" s="11" t="s">
        <v>1</v>
      </c>
      <c r="B9" s="12" t="s">
        <v>12</v>
      </c>
      <c r="C9" s="121" t="s">
        <v>156</v>
      </c>
      <c r="D9" s="122"/>
    </row>
    <row r="10" spans="1:4" s="3" customFormat="1" ht="24" customHeight="1" x14ac:dyDescent="0.25">
      <c r="A10" s="11" t="s">
        <v>2</v>
      </c>
      <c r="B10" s="13" t="s">
        <v>13</v>
      </c>
      <c r="C10" s="116" t="s">
        <v>78</v>
      </c>
      <c r="D10" s="117"/>
    </row>
    <row r="11" spans="1:4" s="3" customFormat="1" ht="15" customHeight="1" x14ac:dyDescent="0.25">
      <c r="A11" s="11" t="s">
        <v>3</v>
      </c>
      <c r="B11" s="12" t="s">
        <v>14</v>
      </c>
      <c r="C11" s="121" t="s">
        <v>15</v>
      </c>
      <c r="D11" s="122"/>
    </row>
    <row r="12" spans="1:4" s="3" customFormat="1" ht="15" customHeight="1" x14ac:dyDescent="0.25">
      <c r="A12" s="47" t="s">
        <v>4</v>
      </c>
      <c r="B12" s="48" t="s">
        <v>87</v>
      </c>
      <c r="C12" s="112" t="s">
        <v>88</v>
      </c>
      <c r="D12" s="112" t="s">
        <v>89</v>
      </c>
    </row>
    <row r="13" spans="1:4" s="3" customFormat="1" ht="15" customHeight="1" x14ac:dyDescent="0.25">
      <c r="A13" s="49"/>
      <c r="B13" s="50"/>
      <c r="C13" s="112" t="s">
        <v>90</v>
      </c>
      <c r="D13" s="112" t="s">
        <v>91</v>
      </c>
    </row>
    <row r="14" spans="1:4" s="3" customFormat="1" ht="15" customHeight="1" x14ac:dyDescent="0.25">
      <c r="A14" s="49"/>
      <c r="B14" s="50"/>
      <c r="C14" s="112" t="s">
        <v>92</v>
      </c>
      <c r="D14" s="112" t="s">
        <v>93</v>
      </c>
    </row>
    <row r="15" spans="1:4" s="3" customFormat="1" ht="15" customHeight="1" x14ac:dyDescent="0.25">
      <c r="A15" s="49"/>
      <c r="B15" s="50"/>
      <c r="C15" s="112" t="s">
        <v>94</v>
      </c>
      <c r="D15" s="112" t="s">
        <v>96</v>
      </c>
    </row>
    <row r="16" spans="1:4" s="3" customFormat="1" ht="15" customHeight="1" x14ac:dyDescent="0.25">
      <c r="A16" s="49"/>
      <c r="B16" s="50"/>
      <c r="C16" s="112" t="s">
        <v>95</v>
      </c>
      <c r="D16" s="112" t="s">
        <v>89</v>
      </c>
    </row>
    <row r="17" spans="1:5" s="3" customFormat="1" ht="15" customHeight="1" x14ac:dyDescent="0.25">
      <c r="A17" s="49"/>
      <c r="B17" s="50"/>
      <c r="C17" s="112" t="s">
        <v>97</v>
      </c>
      <c r="D17" s="112" t="s">
        <v>98</v>
      </c>
    </row>
    <row r="18" spans="1:5" s="3" customFormat="1" ht="15" customHeight="1" x14ac:dyDescent="0.25">
      <c r="A18" s="51"/>
      <c r="B18" s="52"/>
      <c r="C18" s="112" t="s">
        <v>99</v>
      </c>
      <c r="D18" s="112" t="s">
        <v>100</v>
      </c>
    </row>
    <row r="19" spans="1:5" s="3" customFormat="1" ht="14.25" customHeight="1" x14ac:dyDescent="0.25">
      <c r="A19" s="11" t="s">
        <v>5</v>
      </c>
      <c r="B19" s="12" t="s">
        <v>16</v>
      </c>
      <c r="C19" s="123" t="s">
        <v>101</v>
      </c>
      <c r="D19" s="124"/>
    </row>
    <row r="20" spans="1:5" s="3" customFormat="1" ht="27" customHeight="1" x14ac:dyDescent="0.25">
      <c r="A20" s="11" t="s">
        <v>6</v>
      </c>
      <c r="B20" s="13" t="s">
        <v>17</v>
      </c>
      <c r="C20" s="125" t="s">
        <v>53</v>
      </c>
      <c r="D20" s="124"/>
    </row>
    <row r="21" spans="1:5" s="3" customFormat="1" ht="16.5" customHeight="1" x14ac:dyDescent="0.25">
      <c r="A21" s="11" t="s">
        <v>7</v>
      </c>
      <c r="B21" s="12" t="s">
        <v>18</v>
      </c>
      <c r="C21" s="116" t="s">
        <v>19</v>
      </c>
      <c r="D21" s="117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20</v>
      </c>
      <c r="B23" s="15"/>
      <c r="C23" s="15"/>
      <c r="D23" s="100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18" t="s">
        <v>26</v>
      </c>
      <c r="B26" s="119"/>
      <c r="C26" s="119"/>
      <c r="D26" s="120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80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81</v>
      </c>
      <c r="C30" s="6" t="s">
        <v>82</v>
      </c>
      <c r="D30" s="6" t="s">
        <v>83</v>
      </c>
      <c r="E30" t="s">
        <v>77</v>
      </c>
    </row>
    <row r="31" spans="1:5" x14ac:dyDescent="0.25">
      <c r="A31" s="18" t="s">
        <v>41</v>
      </c>
      <c r="B31" s="17"/>
      <c r="C31" s="17"/>
      <c r="D31" s="17"/>
    </row>
    <row r="32" spans="1:5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116</v>
      </c>
      <c r="C33" s="6" t="s">
        <v>105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47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115">
        <v>1949</v>
      </c>
      <c r="D40" s="115"/>
    </row>
    <row r="41" spans="1:4" x14ac:dyDescent="0.25">
      <c r="A41" s="7">
        <v>2</v>
      </c>
      <c r="B41" s="6" t="s">
        <v>36</v>
      </c>
      <c r="C41" s="115" t="s">
        <v>84</v>
      </c>
      <c r="D41" s="115"/>
    </row>
    <row r="42" spans="1:4" ht="15" customHeight="1" x14ac:dyDescent="0.25">
      <c r="A42" s="7">
        <v>3</v>
      </c>
      <c r="B42" s="6" t="s">
        <v>37</v>
      </c>
      <c r="C42" s="115" t="s">
        <v>85</v>
      </c>
      <c r="D42" s="115"/>
    </row>
    <row r="43" spans="1:4" x14ac:dyDescent="0.25">
      <c r="A43" s="102">
        <v>4</v>
      </c>
      <c r="B43" s="6" t="s">
        <v>35</v>
      </c>
      <c r="C43" s="115" t="s">
        <v>54</v>
      </c>
      <c r="D43" s="115"/>
    </row>
    <row r="44" spans="1:4" x14ac:dyDescent="0.25">
      <c r="A44" s="102">
        <v>5</v>
      </c>
      <c r="B44" s="6" t="s">
        <v>38</v>
      </c>
      <c r="C44" s="115" t="s">
        <v>54</v>
      </c>
      <c r="D44" s="115"/>
    </row>
    <row r="45" spans="1:4" x14ac:dyDescent="0.25">
      <c r="A45" s="102">
        <v>6</v>
      </c>
      <c r="B45" s="6" t="s">
        <v>39</v>
      </c>
      <c r="C45" s="115" t="s">
        <v>127</v>
      </c>
      <c r="D45" s="115"/>
    </row>
    <row r="46" spans="1:4" ht="15" customHeight="1" x14ac:dyDescent="0.25">
      <c r="A46" s="102">
        <v>7</v>
      </c>
      <c r="B46" s="6" t="s">
        <v>115</v>
      </c>
      <c r="C46" s="128" t="s">
        <v>149</v>
      </c>
      <c r="D46" s="129"/>
    </row>
    <row r="47" spans="1:4" x14ac:dyDescent="0.25">
      <c r="A47" s="102">
        <v>8</v>
      </c>
      <c r="B47" s="6" t="s">
        <v>40</v>
      </c>
      <c r="C47" s="130" t="s">
        <v>128</v>
      </c>
      <c r="D47" s="131"/>
    </row>
    <row r="48" spans="1:4" x14ac:dyDescent="0.25">
      <c r="A48" s="102">
        <v>9</v>
      </c>
      <c r="B48" s="6" t="s">
        <v>152</v>
      </c>
      <c r="C48" s="126" t="s">
        <v>151</v>
      </c>
      <c r="D48" s="127"/>
    </row>
    <row r="49" spans="1:4" x14ac:dyDescent="0.25">
      <c r="A49" s="102">
        <v>10</v>
      </c>
      <c r="B49" s="6" t="s">
        <v>153</v>
      </c>
      <c r="C49" s="57" t="s">
        <v>86</v>
      </c>
      <c r="D49" s="5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9" zoomScale="130" zoomScaleNormal="130" workbookViewId="0">
      <selection sqref="A1:H8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30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5703125" customWidth="1"/>
  </cols>
  <sheetData>
    <row r="1" spans="1:8" x14ac:dyDescent="0.25">
      <c r="A1" s="4" t="s">
        <v>110</v>
      </c>
      <c r="B1"/>
      <c r="C1" s="37"/>
      <c r="D1" s="37"/>
    </row>
    <row r="2" spans="1:8" ht="13.5" customHeight="1" x14ac:dyDescent="0.25">
      <c r="A2" s="4" t="s">
        <v>129</v>
      </c>
      <c r="B2"/>
      <c r="C2" s="37"/>
      <c r="D2" s="37"/>
    </row>
    <row r="3" spans="1:8" ht="56.25" customHeight="1" x14ac:dyDescent="0.25">
      <c r="A3" s="158" t="s">
        <v>60</v>
      </c>
      <c r="B3" s="159"/>
      <c r="C3" s="38" t="s">
        <v>117</v>
      </c>
      <c r="D3" s="29" t="s">
        <v>61</v>
      </c>
      <c r="E3" s="29" t="s">
        <v>62</v>
      </c>
      <c r="F3" s="29" t="s">
        <v>63</v>
      </c>
      <c r="G3" s="39" t="s">
        <v>64</v>
      </c>
      <c r="H3" s="29" t="s">
        <v>65</v>
      </c>
    </row>
    <row r="4" spans="1:8" ht="25.5" customHeight="1" x14ac:dyDescent="0.25">
      <c r="A4" s="164" t="s">
        <v>130</v>
      </c>
      <c r="B4" s="145"/>
      <c r="C4" s="38"/>
      <c r="D4" s="29">
        <v>137.52000000000001</v>
      </c>
      <c r="E4" s="29"/>
      <c r="F4" s="29"/>
      <c r="G4" s="39"/>
      <c r="H4" s="29"/>
    </row>
    <row r="5" spans="1:8" ht="19.5" customHeight="1" x14ac:dyDescent="0.25">
      <c r="A5" s="61" t="s">
        <v>111</v>
      </c>
      <c r="B5" s="62"/>
      <c r="C5" s="38"/>
      <c r="D5" s="29">
        <v>501.62</v>
      </c>
      <c r="E5" s="29"/>
      <c r="F5" s="29"/>
      <c r="G5" s="39"/>
      <c r="H5" s="29"/>
    </row>
    <row r="6" spans="1:8" ht="15.75" customHeight="1" x14ac:dyDescent="0.25">
      <c r="A6" s="61" t="s">
        <v>112</v>
      </c>
      <c r="B6" s="62"/>
      <c r="C6" s="38"/>
      <c r="D6" s="29">
        <v>-364.09</v>
      </c>
      <c r="E6" s="29"/>
      <c r="F6" s="29"/>
      <c r="G6" s="39"/>
      <c r="H6" s="29"/>
    </row>
    <row r="7" spans="1:8" ht="18" customHeight="1" x14ac:dyDescent="0.25">
      <c r="A7" s="165" t="s">
        <v>131</v>
      </c>
      <c r="B7" s="141"/>
      <c r="C7" s="141"/>
      <c r="D7" s="141"/>
      <c r="E7" s="141"/>
      <c r="F7" s="141"/>
      <c r="G7" s="141"/>
      <c r="H7" s="142"/>
    </row>
    <row r="8" spans="1:8" ht="17.25" customHeight="1" x14ac:dyDescent="0.25">
      <c r="A8" s="160" t="s">
        <v>66</v>
      </c>
      <c r="B8" s="161"/>
      <c r="C8" s="75">
        <f>C12+C15+C18+C21</f>
        <v>16.100000000000001</v>
      </c>
      <c r="D8" s="75">
        <v>-328.98</v>
      </c>
      <c r="E8" s="75">
        <f t="shared" ref="E8:F10" si="0">E12+E15+E18+E21</f>
        <v>620.48</v>
      </c>
      <c r="F8" s="75">
        <f t="shared" si="0"/>
        <v>615.75</v>
      </c>
      <c r="G8" s="75">
        <f>F8</f>
        <v>615.75</v>
      </c>
      <c r="H8" s="71">
        <f>F8-E8+D8</f>
        <v>-333.71000000000004</v>
      </c>
    </row>
    <row r="9" spans="1:8" x14ac:dyDescent="0.25">
      <c r="A9" s="76" t="s">
        <v>67</v>
      </c>
      <c r="B9" s="77"/>
      <c r="C9" s="69">
        <f>C8-C10</f>
        <v>14.490000000000002</v>
      </c>
      <c r="D9" s="69">
        <f>D8-D10</f>
        <v>-296.06</v>
      </c>
      <c r="E9" s="69">
        <f t="shared" si="0"/>
        <v>558.43200000000002</v>
      </c>
      <c r="F9" s="69">
        <f t="shared" si="0"/>
        <v>554.17499999999995</v>
      </c>
      <c r="G9" s="69">
        <f>F9</f>
        <v>554.17499999999995</v>
      </c>
      <c r="H9" s="69">
        <f t="shared" ref="H9:H10" si="1">F9-E9+D9</f>
        <v>-300.31700000000006</v>
      </c>
    </row>
    <row r="10" spans="1:8" x14ac:dyDescent="0.25">
      <c r="A10" s="146" t="s">
        <v>68</v>
      </c>
      <c r="B10" s="147"/>
      <c r="C10" s="69">
        <f>C8*10%</f>
        <v>1.6100000000000003</v>
      </c>
      <c r="D10" s="69">
        <v>-32.92</v>
      </c>
      <c r="E10" s="69">
        <f t="shared" si="0"/>
        <v>62.048000000000002</v>
      </c>
      <c r="F10" s="69">
        <f t="shared" si="0"/>
        <v>61.57500000000001</v>
      </c>
      <c r="G10" s="69">
        <f>F10</f>
        <v>61.57500000000001</v>
      </c>
      <c r="H10" s="69">
        <f t="shared" si="1"/>
        <v>-33.392999999999994</v>
      </c>
    </row>
    <row r="11" spans="1:8" ht="12.75" customHeight="1" x14ac:dyDescent="0.25">
      <c r="A11" s="162" t="s">
        <v>69</v>
      </c>
      <c r="B11" s="163"/>
      <c r="C11" s="163"/>
      <c r="D11" s="163"/>
      <c r="E11" s="163"/>
      <c r="F11" s="163"/>
      <c r="G11" s="163"/>
      <c r="H11" s="161"/>
    </row>
    <row r="12" spans="1:8" x14ac:dyDescent="0.25">
      <c r="A12" s="148" t="s">
        <v>50</v>
      </c>
      <c r="B12" s="149"/>
      <c r="C12" s="75">
        <v>5.75</v>
      </c>
      <c r="D12" s="68">
        <v>-123.32</v>
      </c>
      <c r="E12" s="68">
        <v>221.59</v>
      </c>
      <c r="F12" s="68">
        <v>220.93</v>
      </c>
      <c r="G12" s="68">
        <f>F12</f>
        <v>220.93</v>
      </c>
      <c r="H12" s="69">
        <f t="shared" ref="H12:H23" si="2">F12-E12+D12</f>
        <v>-123.97999999999999</v>
      </c>
    </row>
    <row r="13" spans="1:8" x14ac:dyDescent="0.25">
      <c r="A13" s="76" t="s">
        <v>67</v>
      </c>
      <c r="B13" s="77"/>
      <c r="C13" s="69">
        <f>C12-C14</f>
        <v>5.1749999999999998</v>
      </c>
      <c r="D13" s="69">
        <f>D12-D14</f>
        <v>-110.97799999999999</v>
      </c>
      <c r="E13" s="69">
        <f>E12-E14</f>
        <v>199.43100000000001</v>
      </c>
      <c r="F13" s="69">
        <f>F12-F14</f>
        <v>198.83699999999999</v>
      </c>
      <c r="G13" s="68">
        <f t="shared" ref="G13:G23" si="3">F13</f>
        <v>198.83699999999999</v>
      </c>
      <c r="H13" s="69">
        <f t="shared" si="2"/>
        <v>-111.57200000000002</v>
      </c>
    </row>
    <row r="14" spans="1:8" x14ac:dyDescent="0.25">
      <c r="A14" s="146" t="s">
        <v>68</v>
      </c>
      <c r="B14" s="147"/>
      <c r="C14" s="69">
        <f>C12*10%</f>
        <v>0.57500000000000007</v>
      </c>
      <c r="D14" s="69">
        <f>D12*10%-0.01</f>
        <v>-12.342000000000001</v>
      </c>
      <c r="E14" s="69">
        <f>E12*10%</f>
        <v>22.159000000000002</v>
      </c>
      <c r="F14" s="69">
        <f>F12*10%</f>
        <v>22.093000000000004</v>
      </c>
      <c r="G14" s="68">
        <f t="shared" si="3"/>
        <v>22.093000000000004</v>
      </c>
      <c r="H14" s="69">
        <f t="shared" si="2"/>
        <v>-12.407999999999999</v>
      </c>
    </row>
    <row r="15" spans="1:8" ht="23.25" customHeight="1" x14ac:dyDescent="0.25">
      <c r="A15" s="148" t="s">
        <v>43</v>
      </c>
      <c r="B15" s="149"/>
      <c r="C15" s="75">
        <v>3.51</v>
      </c>
      <c r="D15" s="68">
        <v>-74.89</v>
      </c>
      <c r="E15" s="68">
        <v>135.27000000000001</v>
      </c>
      <c r="F15" s="68">
        <v>138.58000000000001</v>
      </c>
      <c r="G15" s="68">
        <f t="shared" si="3"/>
        <v>138.58000000000001</v>
      </c>
      <c r="H15" s="69">
        <f t="shared" si="2"/>
        <v>-71.58</v>
      </c>
    </row>
    <row r="16" spans="1:8" x14ac:dyDescent="0.25">
      <c r="A16" s="76" t="s">
        <v>67</v>
      </c>
      <c r="B16" s="77"/>
      <c r="C16" s="69">
        <f>C15-C17</f>
        <v>3.1589999999999998</v>
      </c>
      <c r="D16" s="69">
        <f>D15-D17</f>
        <v>-67.41</v>
      </c>
      <c r="E16" s="69">
        <f>E15-E17</f>
        <v>121.74300000000001</v>
      </c>
      <c r="F16" s="69">
        <f>F15-F17</f>
        <v>124.72200000000001</v>
      </c>
      <c r="G16" s="68">
        <f t="shared" si="3"/>
        <v>124.72200000000001</v>
      </c>
      <c r="H16" s="69">
        <f t="shared" si="2"/>
        <v>-64.430999999999997</v>
      </c>
    </row>
    <row r="17" spans="1:10" ht="15" customHeight="1" x14ac:dyDescent="0.25">
      <c r="A17" s="146" t="s">
        <v>68</v>
      </c>
      <c r="B17" s="147"/>
      <c r="C17" s="69">
        <f>C15*10%</f>
        <v>0.35099999999999998</v>
      </c>
      <c r="D17" s="69">
        <v>-7.48</v>
      </c>
      <c r="E17" s="69">
        <f>E15*10%</f>
        <v>13.527000000000001</v>
      </c>
      <c r="F17" s="69">
        <f>F15*10%</f>
        <v>13.858000000000002</v>
      </c>
      <c r="G17" s="68">
        <f t="shared" si="3"/>
        <v>13.858000000000002</v>
      </c>
      <c r="H17" s="69">
        <f t="shared" si="2"/>
        <v>-7.1489999999999991</v>
      </c>
    </row>
    <row r="18" spans="1:10" ht="14.25" customHeight="1" x14ac:dyDescent="0.25">
      <c r="A18" s="148" t="s">
        <v>51</v>
      </c>
      <c r="B18" s="149"/>
      <c r="C18" s="78">
        <v>2.41</v>
      </c>
      <c r="D18" s="68">
        <v>-51.34</v>
      </c>
      <c r="E18" s="68">
        <v>92.88</v>
      </c>
      <c r="F18" s="68">
        <v>92.68</v>
      </c>
      <c r="G18" s="68">
        <f t="shared" si="3"/>
        <v>92.68</v>
      </c>
      <c r="H18" s="69">
        <f t="shared" si="2"/>
        <v>-51.539999999999992</v>
      </c>
    </row>
    <row r="19" spans="1:10" ht="13.5" customHeight="1" x14ac:dyDescent="0.25">
      <c r="A19" s="76" t="s">
        <v>67</v>
      </c>
      <c r="B19" s="77"/>
      <c r="C19" s="69">
        <f>C18-C20</f>
        <v>2.169</v>
      </c>
      <c r="D19" s="69">
        <v>-46.21</v>
      </c>
      <c r="E19" s="69">
        <f>E18-E20</f>
        <v>83.591999999999999</v>
      </c>
      <c r="F19" s="69">
        <f>F18-F20</f>
        <v>83.412000000000006</v>
      </c>
      <c r="G19" s="68">
        <f t="shared" si="3"/>
        <v>83.412000000000006</v>
      </c>
      <c r="H19" s="69">
        <f t="shared" si="2"/>
        <v>-46.389999999999993</v>
      </c>
    </row>
    <row r="20" spans="1:10" ht="12.75" customHeight="1" x14ac:dyDescent="0.25">
      <c r="A20" s="146" t="s">
        <v>68</v>
      </c>
      <c r="B20" s="147"/>
      <c r="C20" s="69">
        <f>C18*10%</f>
        <v>0.24100000000000002</v>
      </c>
      <c r="D20" s="69">
        <v>-5.14</v>
      </c>
      <c r="E20" s="69">
        <f>E18*10%</f>
        <v>9.2880000000000003</v>
      </c>
      <c r="F20" s="69">
        <f>F18*10%</f>
        <v>9.2680000000000007</v>
      </c>
      <c r="G20" s="68">
        <f t="shared" si="3"/>
        <v>9.2680000000000007</v>
      </c>
      <c r="H20" s="69">
        <f t="shared" si="2"/>
        <v>-5.1599999999999993</v>
      </c>
    </row>
    <row r="21" spans="1:10" ht="14.25" customHeight="1" x14ac:dyDescent="0.25">
      <c r="A21" s="79" t="s">
        <v>102</v>
      </c>
      <c r="B21" s="80"/>
      <c r="C21" s="71">
        <v>4.43</v>
      </c>
      <c r="D21" s="69">
        <v>-79.430000000000007</v>
      </c>
      <c r="E21" s="69">
        <v>170.74</v>
      </c>
      <c r="F21" s="69">
        <v>163.56</v>
      </c>
      <c r="G21" s="68">
        <f t="shared" si="3"/>
        <v>163.56</v>
      </c>
      <c r="H21" s="69">
        <f t="shared" si="2"/>
        <v>-86.610000000000014</v>
      </c>
    </row>
    <row r="22" spans="1:10" ht="14.25" customHeight="1" x14ac:dyDescent="0.25">
      <c r="A22" s="76" t="s">
        <v>67</v>
      </c>
      <c r="B22" s="77"/>
      <c r="C22" s="69">
        <f>C21-C23</f>
        <v>3.9869999999999997</v>
      </c>
      <c r="D22" s="69">
        <v>-71.489999999999995</v>
      </c>
      <c r="E22" s="69">
        <f>E21-E23</f>
        <v>153.666</v>
      </c>
      <c r="F22" s="69">
        <f>F21-F23</f>
        <v>147.20400000000001</v>
      </c>
      <c r="G22" s="68">
        <f t="shared" si="3"/>
        <v>147.20400000000001</v>
      </c>
      <c r="H22" s="69">
        <f t="shared" si="2"/>
        <v>-77.951999999999984</v>
      </c>
    </row>
    <row r="23" spans="1:10" x14ac:dyDescent="0.25">
      <c r="A23" s="146" t="s">
        <v>68</v>
      </c>
      <c r="B23" s="147"/>
      <c r="C23" s="69">
        <f>C21*10%</f>
        <v>0.443</v>
      </c>
      <c r="D23" s="69">
        <v>-7.94</v>
      </c>
      <c r="E23" s="69">
        <f>E21*10%</f>
        <v>17.074000000000002</v>
      </c>
      <c r="F23" s="69">
        <f>F21*10%</f>
        <v>16.356000000000002</v>
      </c>
      <c r="G23" s="68">
        <f t="shared" si="3"/>
        <v>16.356000000000002</v>
      </c>
      <c r="H23" s="69">
        <f t="shared" si="2"/>
        <v>-8.6580000000000013</v>
      </c>
    </row>
    <row r="24" spans="1:10" ht="9.75" customHeight="1" x14ac:dyDescent="0.25">
      <c r="A24" s="168"/>
      <c r="B24" s="169"/>
      <c r="C24" s="7"/>
      <c r="D24" s="7"/>
      <c r="E24" s="69"/>
      <c r="F24" s="69"/>
      <c r="G24" s="70"/>
      <c r="H24" s="53"/>
    </row>
    <row r="25" spans="1:10" ht="15.75" customHeight="1" x14ac:dyDescent="0.25">
      <c r="A25" s="158" t="s">
        <v>44</v>
      </c>
      <c r="B25" s="159"/>
      <c r="C25" s="31">
        <v>5.38</v>
      </c>
      <c r="D25" s="31">
        <v>27.88</v>
      </c>
      <c r="E25" s="71">
        <v>219.5</v>
      </c>
      <c r="F25" s="71">
        <v>222.4</v>
      </c>
      <c r="G25" s="70">
        <f>G26+G27</f>
        <v>79.550000000000011</v>
      </c>
      <c r="H25" s="71">
        <f>F25-E25+D25+F25-G25</f>
        <v>173.63</v>
      </c>
    </row>
    <row r="26" spans="1:10" ht="15.75" customHeight="1" x14ac:dyDescent="0.25">
      <c r="A26" s="136" t="s">
        <v>70</v>
      </c>
      <c r="B26" s="137"/>
      <c r="C26" s="69">
        <f>C25-C27</f>
        <v>4.8419999999999996</v>
      </c>
      <c r="D26" s="106">
        <v>34.020000000000003</v>
      </c>
      <c r="E26" s="69">
        <f>E25-E27</f>
        <v>197.55</v>
      </c>
      <c r="F26" s="69">
        <f>F25-F27</f>
        <v>200.16</v>
      </c>
      <c r="G26" s="72">
        <f>G63</f>
        <v>57.31</v>
      </c>
      <c r="H26" s="69">
        <f t="shared" ref="H26:H29" si="4">F26-E26+D26+F26-G26</f>
        <v>179.48</v>
      </c>
      <c r="J26" s="109"/>
    </row>
    <row r="27" spans="1:10" ht="12.75" customHeight="1" x14ac:dyDescent="0.25">
      <c r="A27" s="168" t="s">
        <v>68</v>
      </c>
      <c r="B27" s="141"/>
      <c r="C27" s="69">
        <f>C25*10%</f>
        <v>0.53800000000000003</v>
      </c>
      <c r="D27" s="106">
        <v>-6.15</v>
      </c>
      <c r="E27" s="69">
        <f>E25*10%</f>
        <v>21.950000000000003</v>
      </c>
      <c r="F27" s="69">
        <f>F25*10%</f>
        <v>22.240000000000002</v>
      </c>
      <c r="G27" s="69">
        <f>F27</f>
        <v>22.240000000000002</v>
      </c>
      <c r="H27" s="69">
        <f t="shared" si="4"/>
        <v>-5.8599999999999994</v>
      </c>
    </row>
    <row r="28" spans="1:10" ht="11.25" customHeight="1" x14ac:dyDescent="0.25">
      <c r="A28" s="156"/>
      <c r="B28" s="157"/>
      <c r="C28" s="7"/>
      <c r="D28" s="7"/>
      <c r="E28" s="69"/>
      <c r="F28" s="69"/>
      <c r="G28" s="73"/>
      <c r="H28" s="7"/>
    </row>
    <row r="29" spans="1:10" s="4" customFormat="1" ht="15" customHeight="1" x14ac:dyDescent="0.25">
      <c r="A29" s="166" t="s">
        <v>124</v>
      </c>
      <c r="B29" s="167"/>
      <c r="C29" s="31"/>
      <c r="D29" s="71">
        <v>-4.9800000000000004</v>
      </c>
      <c r="E29" s="71">
        <v>24</v>
      </c>
      <c r="F29" s="71">
        <v>22.3</v>
      </c>
      <c r="G29" s="94">
        <f>F29</f>
        <v>22.3</v>
      </c>
      <c r="H29" s="71">
        <f t="shared" si="4"/>
        <v>-6.68</v>
      </c>
    </row>
    <row r="30" spans="1:10" ht="15" customHeight="1" x14ac:dyDescent="0.25">
      <c r="A30" s="168" t="s">
        <v>68</v>
      </c>
      <c r="B30" s="141"/>
      <c r="C30" s="67"/>
      <c r="D30" s="67">
        <v>0</v>
      </c>
      <c r="E30" s="69">
        <v>0</v>
      </c>
      <c r="F30" s="69">
        <v>0</v>
      </c>
      <c r="G30" s="73">
        <v>0</v>
      </c>
      <c r="H30" s="69">
        <v>0</v>
      </c>
    </row>
    <row r="31" spans="1:10" s="4" customFormat="1" ht="12.75" customHeight="1" x14ac:dyDescent="0.25">
      <c r="A31" s="152" t="s">
        <v>123</v>
      </c>
      <c r="B31" s="153"/>
      <c r="C31" s="85"/>
      <c r="D31" s="84">
        <v>-8.8800000000000008</v>
      </c>
      <c r="E31" s="85">
        <f>E33+E34+E35+E36</f>
        <v>32.17</v>
      </c>
      <c r="F31" s="85">
        <f>F33+F34+F35+F36</f>
        <v>30.14</v>
      </c>
      <c r="G31" s="85">
        <f>G33+G34+G35+G36</f>
        <v>30.14</v>
      </c>
      <c r="H31" s="71">
        <f>F31-E31+D31+F31-G31</f>
        <v>-10.910000000000004</v>
      </c>
    </row>
    <row r="32" spans="1:10" ht="12.75" customHeight="1" x14ac:dyDescent="0.25">
      <c r="A32" s="88" t="s">
        <v>118</v>
      </c>
      <c r="B32" s="89"/>
      <c r="C32" s="86"/>
      <c r="D32" s="74"/>
      <c r="E32" s="86"/>
      <c r="F32" s="86"/>
      <c r="G32" s="87"/>
      <c r="H32" s="84"/>
    </row>
    <row r="33" spans="1:10" ht="12.75" customHeight="1" x14ac:dyDescent="0.25">
      <c r="A33" s="154" t="s">
        <v>119</v>
      </c>
      <c r="B33" s="155"/>
      <c r="C33" s="86"/>
      <c r="D33" s="74">
        <v>-0.64</v>
      </c>
      <c r="E33" s="86">
        <v>2.63</v>
      </c>
      <c r="F33" s="86">
        <v>2.44</v>
      </c>
      <c r="G33" s="86">
        <f>F33</f>
        <v>2.44</v>
      </c>
      <c r="H33" s="69">
        <f t="shared" ref="H33:H36" si="5">F33-E33+D33+F33-G33</f>
        <v>-0.83000000000000007</v>
      </c>
    </row>
    <row r="34" spans="1:10" ht="12.75" customHeight="1" x14ac:dyDescent="0.25">
      <c r="A34" s="154" t="s">
        <v>120</v>
      </c>
      <c r="B34" s="155"/>
      <c r="C34" s="86"/>
      <c r="D34" s="74">
        <v>-2.71</v>
      </c>
      <c r="E34" s="86">
        <v>12.55</v>
      </c>
      <c r="F34" s="86">
        <v>11.61</v>
      </c>
      <c r="G34" s="86">
        <f t="shared" ref="G34:G36" si="6">F34</f>
        <v>11.61</v>
      </c>
      <c r="H34" s="69">
        <f>F34-E34+D34+F34-G34</f>
        <v>-3.6500000000000012</v>
      </c>
    </row>
    <row r="35" spans="1:10" ht="12.75" customHeight="1" x14ac:dyDescent="0.25">
      <c r="A35" s="154" t="s">
        <v>121</v>
      </c>
      <c r="B35" s="155"/>
      <c r="C35" s="86"/>
      <c r="D35" s="74">
        <v>-5.03</v>
      </c>
      <c r="E35" s="86">
        <v>14.32</v>
      </c>
      <c r="F35" s="86">
        <v>13.66</v>
      </c>
      <c r="G35" s="86">
        <f t="shared" si="6"/>
        <v>13.66</v>
      </c>
      <c r="H35" s="69">
        <f t="shared" si="5"/>
        <v>-5.69</v>
      </c>
    </row>
    <row r="36" spans="1:10" ht="12.75" customHeight="1" x14ac:dyDescent="0.25">
      <c r="A36" s="154" t="s">
        <v>122</v>
      </c>
      <c r="B36" s="155"/>
      <c r="C36" s="86"/>
      <c r="D36" s="74">
        <v>-0.5</v>
      </c>
      <c r="E36" s="86">
        <v>2.67</v>
      </c>
      <c r="F36" s="86">
        <v>2.4300000000000002</v>
      </c>
      <c r="G36" s="86">
        <f t="shared" si="6"/>
        <v>2.4300000000000002</v>
      </c>
      <c r="H36" s="69">
        <f t="shared" si="5"/>
        <v>-0.73999999999999977</v>
      </c>
    </row>
    <row r="37" spans="1:10" s="4" customFormat="1" ht="15" customHeight="1" x14ac:dyDescent="0.25">
      <c r="A37" s="134" t="s">
        <v>154</v>
      </c>
      <c r="B37" s="135"/>
      <c r="C37" s="31"/>
      <c r="D37" s="71"/>
      <c r="E37" s="71">
        <f>E8+E25+E29+E31</f>
        <v>896.15</v>
      </c>
      <c r="F37" s="71">
        <f>F8+F25+F29+F31</f>
        <v>890.58999999999992</v>
      </c>
      <c r="G37" s="71">
        <f>G8+G25+G29+G31</f>
        <v>747.7399999999999</v>
      </c>
      <c r="H37" s="71"/>
    </row>
    <row r="38" spans="1:10" ht="15" customHeight="1" x14ac:dyDescent="0.25">
      <c r="A38" s="173" t="s">
        <v>107</v>
      </c>
      <c r="B38" s="174"/>
      <c r="C38" s="106"/>
      <c r="D38" s="106"/>
      <c r="E38" s="69"/>
      <c r="F38" s="69"/>
      <c r="G38" s="113"/>
      <c r="H38" s="106"/>
    </row>
    <row r="39" spans="1:10" ht="26.25" customHeight="1" x14ac:dyDescent="0.25">
      <c r="A39" s="151" t="s">
        <v>114</v>
      </c>
      <c r="B39" s="133"/>
      <c r="C39" s="106"/>
      <c r="D39" s="31">
        <v>165.73</v>
      </c>
      <c r="E39" s="108">
        <v>48.54</v>
      </c>
      <c r="F39" s="71">
        <v>48.54</v>
      </c>
      <c r="G39" s="71">
        <f>G41</f>
        <v>8.2518000000000011</v>
      </c>
      <c r="H39" s="71">
        <f>F39-E39+D39+F39-G39</f>
        <v>206.01819999999998</v>
      </c>
    </row>
    <row r="40" spans="1:10" ht="18" customHeight="1" x14ac:dyDescent="0.25">
      <c r="A40" s="138" t="s">
        <v>70</v>
      </c>
      <c r="B40" s="139"/>
      <c r="C40" s="106"/>
      <c r="D40" s="106">
        <v>169.18</v>
      </c>
      <c r="E40" s="103">
        <f>E39-E41</f>
        <v>40.288199999999996</v>
      </c>
      <c r="F40" s="103">
        <f>F39-F41</f>
        <v>40.288199999999996</v>
      </c>
      <c r="G40" s="69">
        <v>0</v>
      </c>
      <c r="H40" s="69">
        <f>F40-E40+D40+F40-G40</f>
        <v>209.4682</v>
      </c>
      <c r="J40" s="109"/>
    </row>
    <row r="41" spans="1:10" s="66" customFormat="1" ht="15.75" customHeight="1" x14ac:dyDescent="0.25">
      <c r="A41" s="114" t="s">
        <v>52</v>
      </c>
      <c r="B41" s="114"/>
      <c r="C41" s="106"/>
      <c r="D41" s="106">
        <v>-3.45</v>
      </c>
      <c r="E41" s="69">
        <f>E39*17%</f>
        <v>8.2518000000000011</v>
      </c>
      <c r="F41" s="69">
        <f>F39*17%</f>
        <v>8.2518000000000011</v>
      </c>
      <c r="G41" s="69">
        <f>F41</f>
        <v>8.2518000000000011</v>
      </c>
      <c r="H41" s="69">
        <f>F41-E41+D41+F41-G41</f>
        <v>-3.45</v>
      </c>
    </row>
    <row r="42" spans="1:10" s="63" customFormat="1" ht="23.25" customHeight="1" x14ac:dyDescent="0.25">
      <c r="A42" s="151" t="s">
        <v>136</v>
      </c>
      <c r="B42" s="133"/>
      <c r="C42" s="106"/>
      <c r="D42" s="31">
        <v>286.77</v>
      </c>
      <c r="E42" s="71">
        <v>244.46</v>
      </c>
      <c r="F42" s="71">
        <v>245.91</v>
      </c>
      <c r="G42" s="71">
        <f>G44</f>
        <v>115.57769999999999</v>
      </c>
      <c r="H42" s="71">
        <f>F42-E42+D42+F42-G42</f>
        <v>418.5523</v>
      </c>
    </row>
    <row r="43" spans="1:10" s="107" customFormat="1" ht="15.75" customHeight="1" x14ac:dyDescent="0.25">
      <c r="A43" s="138" t="s">
        <v>70</v>
      </c>
      <c r="B43" s="139"/>
      <c r="C43" s="106"/>
      <c r="D43" s="106">
        <v>332.44</v>
      </c>
      <c r="E43" s="69">
        <f>E42-E44</f>
        <v>129.56380000000001</v>
      </c>
      <c r="F43" s="69">
        <f>F42-F44</f>
        <v>130.3323</v>
      </c>
      <c r="G43" s="69">
        <v>0</v>
      </c>
      <c r="H43" s="69">
        <f>F43-E43+D43+F43-G43</f>
        <v>463.54079999999999</v>
      </c>
    </row>
    <row r="44" spans="1:10" s="63" customFormat="1" ht="16.5" customHeight="1" x14ac:dyDescent="0.25">
      <c r="A44" s="65" t="s">
        <v>103</v>
      </c>
      <c r="B44" s="65"/>
      <c r="C44" s="64"/>
      <c r="D44" s="64">
        <v>-45.67</v>
      </c>
      <c r="E44" s="74">
        <f>E42*47%</f>
        <v>114.89619999999999</v>
      </c>
      <c r="F44" s="74">
        <f>F42*47%</f>
        <v>115.57769999999999</v>
      </c>
      <c r="G44" s="74">
        <f>F44</f>
        <v>115.57769999999999</v>
      </c>
      <c r="H44" s="69">
        <f t="shared" ref="H44" si="7">F44-E44+D44+F44-G44</f>
        <v>-44.988500000000002</v>
      </c>
    </row>
    <row r="45" spans="1:10" s="99" customFormat="1" ht="16.5" customHeight="1" x14ac:dyDescent="0.25">
      <c r="A45" s="151" t="s">
        <v>137</v>
      </c>
      <c r="B45" s="150"/>
      <c r="C45" s="64" t="s">
        <v>139</v>
      </c>
      <c r="D45" s="31">
        <v>0</v>
      </c>
      <c r="E45" s="71">
        <v>2.7</v>
      </c>
      <c r="F45" s="71">
        <v>2.7</v>
      </c>
      <c r="G45" s="71">
        <f>G46</f>
        <v>0.45900000000000007</v>
      </c>
      <c r="H45" s="71">
        <f>F45-G45+D45</f>
        <v>2.2410000000000001</v>
      </c>
    </row>
    <row r="46" spans="1:10" s="99" customFormat="1" ht="16.5" customHeight="1" x14ac:dyDescent="0.25">
      <c r="A46" s="170" t="s">
        <v>52</v>
      </c>
      <c r="B46" s="133"/>
      <c r="C46" s="64"/>
      <c r="D46" s="106">
        <v>0</v>
      </c>
      <c r="E46" s="69">
        <f>E45*17%</f>
        <v>0.45900000000000007</v>
      </c>
      <c r="F46" s="69">
        <f>F45*17%</f>
        <v>0.45900000000000007</v>
      </c>
      <c r="G46" s="69">
        <f>F46</f>
        <v>0.45900000000000007</v>
      </c>
      <c r="H46" s="106">
        <v>0</v>
      </c>
    </row>
    <row r="47" spans="1:10" s="99" customFormat="1" ht="16.5" customHeight="1" x14ac:dyDescent="0.25">
      <c r="A47" s="151" t="s">
        <v>138</v>
      </c>
      <c r="B47" s="150"/>
      <c r="C47" s="64" t="s">
        <v>140</v>
      </c>
      <c r="D47" s="31">
        <v>0</v>
      </c>
      <c r="E47" s="71">
        <v>2.25</v>
      </c>
      <c r="F47" s="71">
        <v>2.25</v>
      </c>
      <c r="G47" s="71">
        <f>G48</f>
        <v>0.38250000000000001</v>
      </c>
      <c r="H47" s="71">
        <f>F47-G47+D47</f>
        <v>1.8674999999999999</v>
      </c>
    </row>
    <row r="48" spans="1:10" s="99" customFormat="1" ht="16.5" customHeight="1" x14ac:dyDescent="0.25">
      <c r="A48" s="170" t="s">
        <v>52</v>
      </c>
      <c r="B48" s="133"/>
      <c r="C48" s="64"/>
      <c r="D48" s="106">
        <v>0</v>
      </c>
      <c r="E48" s="69">
        <f>E47*17%</f>
        <v>0.38250000000000001</v>
      </c>
      <c r="F48" s="69">
        <f>F47*17%</f>
        <v>0.38250000000000001</v>
      </c>
      <c r="G48" s="69">
        <f>F48</f>
        <v>0.38250000000000001</v>
      </c>
      <c r="H48" s="106">
        <v>0</v>
      </c>
    </row>
    <row r="49" spans="1:10" s="95" customFormat="1" ht="16.5" customHeight="1" x14ac:dyDescent="0.25">
      <c r="A49" s="132" t="s">
        <v>125</v>
      </c>
      <c r="B49" s="150"/>
      <c r="C49" s="81"/>
      <c r="D49" s="81"/>
      <c r="E49" s="84">
        <f>E39+E42+E45+E47</f>
        <v>297.95</v>
      </c>
      <c r="F49" s="84">
        <f>F39+F42+F45+F47</f>
        <v>299.39999999999998</v>
      </c>
      <c r="G49" s="84">
        <f>G39+G42+G45+G47</f>
        <v>124.67099999999999</v>
      </c>
      <c r="H49" s="71"/>
    </row>
    <row r="50" spans="1:10" ht="16.5" customHeight="1" x14ac:dyDescent="0.25">
      <c r="A50" s="177" t="s">
        <v>106</v>
      </c>
      <c r="B50" s="178"/>
      <c r="C50" s="106"/>
      <c r="D50" s="106"/>
      <c r="E50" s="71">
        <f>E37+E49</f>
        <v>1194.0999999999999</v>
      </c>
      <c r="F50" s="71">
        <f>F37+F49</f>
        <v>1189.9899999999998</v>
      </c>
      <c r="G50" s="71">
        <f>G37+G49</f>
        <v>872.41099999999983</v>
      </c>
      <c r="H50" s="106"/>
    </row>
    <row r="51" spans="1:10" s="82" customFormat="1" ht="18" customHeight="1" x14ac:dyDescent="0.25">
      <c r="A51" s="132" t="s">
        <v>113</v>
      </c>
      <c r="B51" s="179"/>
      <c r="C51" s="64"/>
      <c r="D51" s="64">
        <v>137.53</v>
      </c>
      <c r="E51" s="81"/>
      <c r="F51" s="81"/>
      <c r="G51" s="64"/>
      <c r="H51" s="74">
        <f>F50-E50-G50+D51+F50</f>
        <v>450.9989999999998</v>
      </c>
    </row>
    <row r="52" spans="1:10" s="82" customFormat="1" ht="22.5" customHeight="1" x14ac:dyDescent="0.25">
      <c r="A52" s="132" t="s">
        <v>132</v>
      </c>
      <c r="B52" s="132"/>
      <c r="C52" s="83"/>
      <c r="D52" s="83"/>
      <c r="E52" s="84"/>
      <c r="F52" s="85"/>
      <c r="G52" s="85"/>
      <c r="H52" s="74">
        <f>H53+H54</f>
        <v>450.99899999999991</v>
      </c>
      <c r="J52" s="104"/>
    </row>
    <row r="53" spans="1:10" s="82" customFormat="1" ht="19.5" customHeight="1" x14ac:dyDescent="0.25">
      <c r="A53" s="132" t="s">
        <v>111</v>
      </c>
      <c r="B53" s="133"/>
      <c r="C53" s="83"/>
      <c r="D53" s="83"/>
      <c r="E53" s="84"/>
      <c r="F53" s="85"/>
      <c r="G53" s="85"/>
      <c r="H53" s="84">
        <f>H26+H40+H43+H45+H47</f>
        <v>856.59749999999997</v>
      </c>
    </row>
    <row r="54" spans="1:10" s="82" customFormat="1" ht="17.25" customHeight="1" x14ac:dyDescent="0.25">
      <c r="A54" s="132" t="s">
        <v>112</v>
      </c>
      <c r="B54" s="133"/>
      <c r="C54" s="83"/>
      <c r="D54" s="83"/>
      <c r="E54" s="84"/>
      <c r="F54" s="85"/>
      <c r="G54" s="85"/>
      <c r="H54" s="84">
        <f>H8+H27+H29+H31+H41+H44</f>
        <v>-405.59850000000006</v>
      </c>
    </row>
    <row r="55" spans="1:10" ht="13.5" customHeight="1" x14ac:dyDescent="0.25">
      <c r="A55" s="56"/>
      <c r="B55" s="56"/>
      <c r="C55" s="25"/>
      <c r="D55" s="25"/>
      <c r="E55" s="25"/>
      <c r="F55" s="25"/>
      <c r="G55" s="25"/>
      <c r="H55" s="25"/>
    </row>
    <row r="56" spans="1:10" ht="13.5" customHeight="1" x14ac:dyDescent="0.25">
      <c r="A56" s="186"/>
      <c r="B56" s="187"/>
      <c r="C56" s="187"/>
      <c r="D56" s="187"/>
      <c r="E56" s="187"/>
      <c r="F56" s="187"/>
      <c r="G56" s="187"/>
      <c r="H56" s="187"/>
    </row>
    <row r="57" spans="1:10" ht="14.25" customHeight="1" x14ac:dyDescent="0.25"/>
    <row r="58" spans="1:10" x14ac:dyDescent="0.25">
      <c r="A58" s="19" t="s">
        <v>133</v>
      </c>
      <c r="D58" s="20"/>
      <c r="E58" s="20"/>
      <c r="F58" s="20"/>
      <c r="G58" s="20"/>
    </row>
    <row r="59" spans="1:10" x14ac:dyDescent="0.25">
      <c r="A59" s="140" t="s">
        <v>55</v>
      </c>
      <c r="B59" s="141"/>
      <c r="C59" s="141"/>
      <c r="D59" s="142"/>
      <c r="E59" s="32" t="s">
        <v>56</v>
      </c>
      <c r="F59" s="32" t="s">
        <v>57</v>
      </c>
      <c r="G59" s="32" t="s">
        <v>108</v>
      </c>
      <c r="H59" s="6" t="s">
        <v>109</v>
      </c>
    </row>
    <row r="60" spans="1:10" x14ac:dyDescent="0.25">
      <c r="A60" s="175" t="s">
        <v>141</v>
      </c>
      <c r="B60" s="176"/>
      <c r="C60" s="176"/>
      <c r="D60" s="135"/>
      <c r="E60" s="33">
        <v>43739</v>
      </c>
      <c r="F60" s="32" t="s">
        <v>142</v>
      </c>
      <c r="G60" s="34">
        <v>20</v>
      </c>
      <c r="H60" s="6" t="s">
        <v>143</v>
      </c>
    </row>
    <row r="61" spans="1:10" ht="34.5" x14ac:dyDescent="0.25">
      <c r="A61" s="175" t="s">
        <v>144</v>
      </c>
      <c r="B61" s="176"/>
      <c r="C61" s="176"/>
      <c r="D61" s="135"/>
      <c r="E61" s="33">
        <v>43770</v>
      </c>
      <c r="F61" s="32" t="s">
        <v>142</v>
      </c>
      <c r="G61" s="34">
        <v>16.75</v>
      </c>
      <c r="H61" s="105" t="s">
        <v>145</v>
      </c>
    </row>
    <row r="62" spans="1:10" x14ac:dyDescent="0.25">
      <c r="A62" s="143" t="s">
        <v>146</v>
      </c>
      <c r="B62" s="144"/>
      <c r="C62" s="144"/>
      <c r="D62" s="145"/>
      <c r="E62" s="33">
        <v>43466</v>
      </c>
      <c r="F62" s="32" t="s">
        <v>147</v>
      </c>
      <c r="G62" s="34">
        <v>20.56</v>
      </c>
      <c r="H62" s="6" t="s">
        <v>148</v>
      </c>
    </row>
    <row r="63" spans="1:10" s="4" customFormat="1" x14ac:dyDescent="0.25">
      <c r="A63" s="181" t="s">
        <v>8</v>
      </c>
      <c r="B63" s="182"/>
      <c r="C63" s="182"/>
      <c r="D63" s="159"/>
      <c r="E63" s="90"/>
      <c r="F63" s="91"/>
      <c r="G63" s="92">
        <f>SUM(G60:G62)</f>
        <v>57.31</v>
      </c>
      <c r="H63" s="93"/>
    </row>
    <row r="64" spans="1:10" x14ac:dyDescent="0.25">
      <c r="A64" s="40"/>
      <c r="B64" s="41"/>
      <c r="C64" s="41"/>
      <c r="D64" s="41"/>
      <c r="E64" s="58"/>
      <c r="F64" s="42"/>
      <c r="G64" s="59"/>
      <c r="H64" s="60"/>
    </row>
    <row r="65" spans="1:8" x14ac:dyDescent="0.25">
      <c r="A65" s="19" t="s">
        <v>45</v>
      </c>
      <c r="D65" s="20"/>
      <c r="E65" s="20"/>
      <c r="F65" s="20"/>
      <c r="G65" s="20"/>
    </row>
    <row r="66" spans="1:8" x14ac:dyDescent="0.25">
      <c r="A66" s="19" t="s">
        <v>46</v>
      </c>
      <c r="D66" s="20"/>
      <c r="E66" s="20"/>
      <c r="F66" s="20"/>
      <c r="G66" s="20"/>
    </row>
    <row r="67" spans="1:8" ht="23.25" customHeight="1" x14ac:dyDescent="0.25">
      <c r="A67" s="140" t="s">
        <v>59</v>
      </c>
      <c r="B67" s="141"/>
      <c r="C67" s="141"/>
      <c r="D67" s="141"/>
      <c r="E67" s="142"/>
      <c r="F67" s="36" t="s">
        <v>57</v>
      </c>
      <c r="G67" s="35" t="s">
        <v>58</v>
      </c>
    </row>
    <row r="68" spans="1:8" x14ac:dyDescent="0.25">
      <c r="A68" s="183" t="s">
        <v>54</v>
      </c>
      <c r="B68" s="184"/>
      <c r="C68" s="184"/>
      <c r="D68" s="184"/>
      <c r="E68" s="185"/>
      <c r="F68" s="32" t="s">
        <v>54</v>
      </c>
      <c r="G68" s="32" t="s">
        <v>54</v>
      </c>
    </row>
    <row r="69" spans="1:8" x14ac:dyDescent="0.25">
      <c r="A69" s="40"/>
      <c r="B69" s="41"/>
      <c r="C69" s="41"/>
      <c r="D69" s="41"/>
      <c r="E69" s="41"/>
      <c r="F69" s="42"/>
      <c r="G69" s="42"/>
    </row>
    <row r="70" spans="1:8" x14ac:dyDescent="0.25">
      <c r="A70" s="43"/>
      <c r="B70" s="44"/>
      <c r="C70" s="25"/>
      <c r="D70" s="45"/>
      <c r="E70" s="42"/>
      <c r="F70" s="42"/>
      <c r="G70" s="42"/>
    </row>
    <row r="71" spans="1:8" x14ac:dyDescent="0.25">
      <c r="A71" s="40"/>
      <c r="B71" s="41"/>
      <c r="C71" s="41"/>
      <c r="D71" s="41"/>
      <c r="E71" s="58"/>
      <c r="F71" s="42"/>
      <c r="G71" s="59"/>
      <c r="H71" s="60"/>
    </row>
    <row r="72" spans="1:8" x14ac:dyDescent="0.25">
      <c r="A72" s="19" t="s">
        <v>104</v>
      </c>
    </row>
    <row r="73" spans="1:8" x14ac:dyDescent="0.25">
      <c r="A73" s="180" t="s">
        <v>134</v>
      </c>
      <c r="B73" s="180"/>
      <c r="C73" s="180"/>
      <c r="D73" s="180"/>
      <c r="E73" s="180"/>
      <c r="F73" s="180"/>
      <c r="G73" s="180"/>
    </row>
    <row r="74" spans="1:8" s="66" customFormat="1" ht="48.75" customHeight="1" x14ac:dyDescent="0.25">
      <c r="A74" s="171" t="s">
        <v>150</v>
      </c>
      <c r="B74" s="172"/>
      <c r="C74" s="172"/>
      <c r="D74" s="172"/>
      <c r="E74" s="172"/>
      <c r="F74" s="172"/>
      <c r="G74" s="172"/>
    </row>
    <row r="75" spans="1:8" s="96" customFormat="1" ht="48.75" customHeight="1" x14ac:dyDescent="0.25">
      <c r="A75" s="97"/>
      <c r="B75" s="98"/>
      <c r="C75" s="98"/>
      <c r="D75" s="98"/>
      <c r="E75" s="98"/>
      <c r="F75" s="98"/>
      <c r="G75" s="98"/>
    </row>
    <row r="76" spans="1:8" x14ac:dyDescent="0.25">
      <c r="A76" s="54"/>
      <c r="B76" s="55"/>
      <c r="C76" s="55"/>
      <c r="D76" s="55"/>
      <c r="E76" s="55"/>
      <c r="F76" s="55"/>
      <c r="G76" s="55"/>
    </row>
    <row r="77" spans="1:8" x14ac:dyDescent="0.25">
      <c r="A77" s="19" t="s">
        <v>71</v>
      </c>
      <c r="B77" s="110"/>
      <c r="C77" s="111"/>
      <c r="D77" s="4"/>
      <c r="E77" s="4"/>
      <c r="F77" s="4"/>
    </row>
    <row r="78" spans="1:8" x14ac:dyDescent="0.25">
      <c r="A78" s="19" t="s">
        <v>72</v>
      </c>
      <c r="B78" s="110"/>
      <c r="C78" s="111"/>
      <c r="D78" s="4"/>
      <c r="E78" s="19" t="s">
        <v>155</v>
      </c>
      <c r="F78" s="4"/>
    </row>
    <row r="79" spans="1:8" x14ac:dyDescent="0.25">
      <c r="A79" s="19" t="s">
        <v>73</v>
      </c>
      <c r="B79" s="110"/>
      <c r="C79" s="111"/>
      <c r="D79" s="4"/>
      <c r="E79" s="4"/>
      <c r="F79" s="4"/>
    </row>
    <row r="80" spans="1:8" ht="24" customHeight="1" x14ac:dyDescent="0.25">
      <c r="A80" s="20"/>
      <c r="B80" s="46"/>
    </row>
    <row r="81" spans="1:1" x14ac:dyDescent="0.25">
      <c r="A81" s="17" t="s">
        <v>74</v>
      </c>
    </row>
    <row r="82" spans="1:1" x14ac:dyDescent="0.25">
      <c r="A82" s="17" t="s">
        <v>75</v>
      </c>
    </row>
    <row r="83" spans="1:1" x14ac:dyDescent="0.25">
      <c r="A83" s="17" t="s">
        <v>135</v>
      </c>
    </row>
    <row r="84" spans="1:1" x14ac:dyDescent="0.25">
      <c r="A84" s="17" t="s">
        <v>76</v>
      </c>
    </row>
    <row r="85" spans="1:1" x14ac:dyDescent="0.25">
      <c r="A85" s="17"/>
    </row>
  </sheetData>
  <mergeCells count="51">
    <mergeCell ref="A74:G74"/>
    <mergeCell ref="A36:B36"/>
    <mergeCell ref="A38:B38"/>
    <mergeCell ref="A61:D61"/>
    <mergeCell ref="A50:B50"/>
    <mergeCell ref="A51:B51"/>
    <mergeCell ref="A73:G73"/>
    <mergeCell ref="A63:D63"/>
    <mergeCell ref="A67:E67"/>
    <mergeCell ref="A68:E68"/>
    <mergeCell ref="A52:B52"/>
    <mergeCell ref="A60:D60"/>
    <mergeCell ref="A56:H56"/>
    <mergeCell ref="A23:B23"/>
    <mergeCell ref="A29:B29"/>
    <mergeCell ref="A30:B30"/>
    <mergeCell ref="A25:B25"/>
    <mergeCell ref="A27:B27"/>
    <mergeCell ref="A24:B24"/>
    <mergeCell ref="A3:B3"/>
    <mergeCell ref="A8:B8"/>
    <mergeCell ref="A10:B10"/>
    <mergeCell ref="A11:H11"/>
    <mergeCell ref="A12:B12"/>
    <mergeCell ref="A4:B4"/>
    <mergeCell ref="A7:H7"/>
    <mergeCell ref="A59:D59"/>
    <mergeCell ref="A62:D62"/>
    <mergeCell ref="A14:B14"/>
    <mergeCell ref="A15:B15"/>
    <mergeCell ref="A17:B17"/>
    <mergeCell ref="A18:B18"/>
    <mergeCell ref="A49:B49"/>
    <mergeCell ref="A39:B39"/>
    <mergeCell ref="A42:B42"/>
    <mergeCell ref="A45:B45"/>
    <mergeCell ref="A20:B20"/>
    <mergeCell ref="A31:B31"/>
    <mergeCell ref="A33:B33"/>
    <mergeCell ref="A34:B34"/>
    <mergeCell ref="A35:B35"/>
    <mergeCell ref="A28:B28"/>
    <mergeCell ref="A54:B54"/>
    <mergeCell ref="A37:B37"/>
    <mergeCell ref="A26:B26"/>
    <mergeCell ref="A40:B40"/>
    <mergeCell ref="A43:B43"/>
    <mergeCell ref="A53:B53"/>
    <mergeCell ref="A46:B46"/>
    <mergeCell ref="A47:B47"/>
    <mergeCell ref="A48:B48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2020-03-17T23:10:45Z</cp:lastPrinted>
  <dcterms:created xsi:type="dcterms:W3CDTF">2013-02-18T04:38:06Z</dcterms:created>
  <dcterms:modified xsi:type="dcterms:W3CDTF">2020-03-19T04:21:22Z</dcterms:modified>
</cp:coreProperties>
</file>