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40" i="8"/>
  <c r="G40"/>
  <c r="G39"/>
  <c r="H39"/>
  <c r="F42"/>
  <c r="G42"/>
  <c r="G41"/>
  <c r="H41"/>
  <c r="E40"/>
  <c r="H40"/>
  <c r="E42"/>
  <c r="H42"/>
  <c r="H47"/>
  <c r="F21"/>
  <c r="F8"/>
  <c r="G8"/>
  <c r="F27"/>
  <c r="G27"/>
  <c r="G25"/>
  <c r="G31"/>
  <c r="G37"/>
  <c r="G43"/>
  <c r="G44"/>
  <c r="F31"/>
  <c r="F37"/>
  <c r="F43"/>
  <c r="F44"/>
  <c r="E21"/>
  <c r="E8"/>
  <c r="E31"/>
  <c r="E37"/>
  <c r="E43"/>
  <c r="E44"/>
  <c r="H8"/>
  <c r="H25"/>
  <c r="H29"/>
  <c r="H33"/>
  <c r="H34"/>
  <c r="H35"/>
  <c r="H36"/>
  <c r="H31"/>
  <c r="H48"/>
  <c r="G58"/>
  <c r="D4"/>
  <c r="D45"/>
  <c r="E27"/>
  <c r="H27"/>
  <c r="E26"/>
  <c r="F26"/>
  <c r="H26"/>
  <c r="H46"/>
  <c r="D14"/>
  <c r="D13"/>
  <c r="D9"/>
  <c r="C27"/>
  <c r="C26"/>
  <c r="H45"/>
  <c r="F23"/>
  <c r="G23"/>
  <c r="F22"/>
  <c r="G22"/>
  <c r="G21"/>
  <c r="F20"/>
  <c r="G20"/>
  <c r="F19"/>
  <c r="G19"/>
  <c r="G18"/>
  <c r="F17"/>
  <c r="G17"/>
  <c r="F16"/>
  <c r="G16"/>
  <c r="G15"/>
  <c r="F14"/>
  <c r="G14"/>
  <c r="F13"/>
  <c r="G13"/>
  <c r="G12"/>
  <c r="F10"/>
  <c r="G10"/>
  <c r="F9"/>
  <c r="G9"/>
  <c r="E23"/>
  <c r="E22"/>
  <c r="E14"/>
  <c r="E13"/>
  <c r="E17"/>
  <c r="E16"/>
  <c r="E20"/>
  <c r="E19"/>
  <c r="E9"/>
  <c r="E10"/>
  <c r="H23"/>
  <c r="H22"/>
  <c r="H21"/>
  <c r="H20"/>
  <c r="H19"/>
  <c r="H18"/>
  <c r="H17"/>
  <c r="H16"/>
  <c r="H15"/>
  <c r="H14"/>
  <c r="H13"/>
  <c r="H12"/>
  <c r="H10"/>
  <c r="H9"/>
  <c r="C9"/>
</calcChain>
</file>

<file path=xl/comments1.xml><?xml version="1.0" encoding="utf-8"?>
<comments xmlns="http://schemas.openxmlformats.org/spreadsheetml/2006/main">
  <authors>
    <author>Finans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6,61руб/м.кв. с 01.10.16г.</t>
        </r>
      </text>
    </comment>
    <comment ref="A39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Селина
Влад книга
Снежинка
Реунова
Сбербанк</t>
        </r>
      </text>
    </comment>
    <comment ref="A41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Надалекс Мед
Снежинка
Ломбард Золотой ветер
ИП Рябко
Интегра
Реунова
Дом книги</t>
        </r>
      </text>
    </comment>
  </commentList>
</comments>
</file>

<file path=xl/sharedStrings.xml><?xml version="1.0" encoding="utf-8"?>
<sst xmlns="http://schemas.openxmlformats.org/spreadsheetml/2006/main" count="195" uniqueCount="171">
  <si>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</si>
  <si>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</si>
  <si>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</si>
  <si>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</si>
  <si>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</si>
  <si>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</si>
  <si>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</si>
  <si>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</si>
  <si>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</si>
  <si>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</si>
  <si>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</si>
  <si>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</si>
  <si>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</si>
  <si>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</si>
  <si>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</si>
  <si>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</si>
  <si>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</si>
  <si>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</si>
  <si>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</si>
  <si>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</si>
  <si>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</si>
  <si>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</si>
  <si>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</si>
  <si>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</si>
  <si>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</si>
  <si>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</si>
  <si>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</si>
  <si>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</si>
  <si>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</si>
  <si>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</si>
  <si>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</si>
  <si>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</si>
  <si>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</si>
  <si>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</si>
  <si>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</si>
  <si>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</si>
  <si>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</si>
  <si>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</si>
  <si>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</si>
  <si>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</si>
  <si>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</si>
  <si>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</si>
  <si>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</si>
  <si>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</si>
  <si>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</si>
  <si>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</si>
  <si>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</si>
  <si>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</si>
  <si>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</si>
  <si>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</si>
  <si>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</si>
  <si>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</si>
  <si>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</si>
  <si>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</si>
  <si>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</si>
  <si>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</si>
  <si>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</si>
  <si>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</si>
  <si>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</si>
  <si>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</si>
  <si>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</si>
  <si>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</si>
  <si>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</si>
  <si>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</si>
  <si>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</si>
  <si>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</si>
  <si>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</si>
  <si>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</si>
  <si>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</si>
  <si>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</si>
  <si>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</si>
  <si>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</si>
  <si>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</si>
  <si>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</si>
  <si>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</si>
  <si>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</si>
  <si>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</si>
  <si>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</si>
  <si>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</si>
  <si>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</si>
  <si>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</si>
  <si>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</si>
  <si>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</si>
  <si>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</si>
  <si>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</si>
  <si>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</si>
  <si>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</si>
  <si>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</si>
  <si>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</si>
  <si>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</si>
  <si>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</si>
  <si>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№ 21 по ул. Луговой</t>
  </si>
  <si>
    <t>ООО " Чистый двор"</t>
  </si>
  <si>
    <t>ООО " Эра"</t>
  </si>
  <si>
    <t>Тунгусская,8</t>
  </si>
  <si>
    <t>226 -58-97</t>
  </si>
  <si>
    <t>5 этажей</t>
  </si>
  <si>
    <t>4 подъезда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</si>
  <si>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</si>
  <si>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>луговая,21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</si>
  <si>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</si>
  <si>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</si>
  <si>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</si>
  <si>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</si>
  <si>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</si>
  <si>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</si>
  <si>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</si>
  <si>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</si>
  <si>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</si>
  <si>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</si>
  <si>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</si>
  <si>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</si>
  <si>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</si>
  <si>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</si>
  <si>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</si>
  <si>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</si>
  <si>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</si>
  <si>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5. Рекламные конструкции на общедомовом имуществе</t>
  </si>
  <si>
    <t>в т.ч. услуги по управл., налоги,ДНР -30%</t>
  </si>
  <si>
    <t>часть 4.</t>
  </si>
  <si>
    <t>ул. Тунгусская,8</t>
  </si>
  <si>
    <t>количество проживающих</t>
  </si>
  <si>
    <t>итого по дому:</t>
  </si>
  <si>
    <t>прочие работы и услуги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</si>
  <si>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</si>
  <si>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</si>
  <si>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</si>
  <si>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</si>
  <si>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</si>
  <si>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</si>
  <si>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</si>
  <si>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Площадь нежилых помещений</t>
  </si>
  <si>
    <t>ООО " Восток Мегаполис"</t>
  </si>
  <si>
    <t>1 компл.</t>
  </si>
  <si>
    <t>Эра</t>
  </si>
  <si>
    <t>80  чел.</t>
  </si>
  <si>
    <t>В отчете отражен тариф принятый  решением общего собрания по статье "текущий ремонт" 6,61 руб./кв.м.</t>
  </si>
  <si>
    <t xml:space="preserve">                       Отчет ООО "Управляющей компании Ленинского района"  за 2017 г.</t>
  </si>
  <si>
    <t>План по статье "текущий ремонт" на 2018 год.</t>
  </si>
  <si>
    <t>3. Перечень работ, выполненных по статье " текущий ремонт"  в 2017 году.</t>
  </si>
  <si>
    <t>переходящие остатки д/ср-в на конец  2017 г.</t>
  </si>
  <si>
    <t xml:space="preserve"> начисления и фактическое поступление средств по статьям затрат за 2017 г.(тыс.р.)</t>
  </si>
  <si>
    <t>1.Отчет об исполнении договора управления за 2017 г.(тыс.р.)</t>
  </si>
  <si>
    <t>переходящие остатки д/ср-в на начало 01.01. 2017 г.</t>
  </si>
  <si>
    <t>тариф на 1 кв.м.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</si>
  <si>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</si>
  <si>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</si>
  <si>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</si>
  <si>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</si>
  <si>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</si>
  <si>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3216,4 м2</t>
  </si>
  <si>
    <t>495,1 кв.м.</t>
  </si>
  <si>
    <t>Расчетный комплекс учета электроэнергии</t>
  </si>
  <si>
    <t>август</t>
  </si>
  <si>
    <t>ВПЭС</t>
  </si>
  <si>
    <t>Замена трансформаторов тока эл.энергии</t>
  </si>
  <si>
    <t>январь</t>
  </si>
  <si>
    <t>12 шт.</t>
  </si>
  <si>
    <t>Замена розлива ХГВС в подвале</t>
  </si>
  <si>
    <t>февраль</t>
  </si>
  <si>
    <t>120 п.м.</t>
  </si>
  <si>
    <t>ТСГ</t>
  </si>
  <si>
    <t>Ремонт системы ГВС в подвале</t>
  </si>
  <si>
    <t>май</t>
  </si>
  <si>
    <t>15 п.м.</t>
  </si>
  <si>
    <t>4.Коммунальные услуги всего:</t>
  </si>
  <si>
    <t>3.Обслуживание теплосчетчика</t>
  </si>
  <si>
    <t>услуги по управлению-</t>
  </si>
  <si>
    <t>Итого по прочим услугам:</t>
  </si>
  <si>
    <t>Предложение Управляющей компании: ремонт системы электроснабжения. Собственникам необходимо предоставить протокол общего собрания для выполнения предложенных, или иных  необходимых работ.</t>
  </si>
  <si>
    <r>
      <t>ИСХ №  384</t>
    </r>
    <r>
      <rPr>
        <b/>
        <u/>
        <sz val="9"/>
        <color theme="1"/>
        <rFont val="Calibri"/>
        <family val="2"/>
        <charset val="204"/>
        <scheme val="minor"/>
      </rPr>
      <t xml:space="preserve">  / 02     от 27.02 .2018г.  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</si>
</sst>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1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9" fillId="0" borderId="2" xfId="0" applyFont="1" applyFill="1" applyBorder="1" applyAlignment="1"/>
    <xf numFmtId="0" fontId="4" fillId="0" borderId="7" xfId="0" applyFont="1" applyBorder="1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Border="1"/>
    <xf numFmtId="2" fontId="3" fillId="0" borderId="7" xfId="0" applyNumberFormat="1" applyFont="1" applyBorder="1"/>
    <xf numFmtId="0" fontId="3" fillId="0" borderId="4" xfId="0" applyFont="1" applyBorder="1" applyAlignment="1"/>
    <xf numFmtId="0" fontId="3" fillId="0" borderId="10" xfId="0" applyFont="1" applyBorder="1" applyAlignment="1"/>
    <xf numFmtId="2" fontId="9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9" fillId="0" borderId="2" xfId="0" applyFont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9" fillId="0" borderId="2" xfId="0" applyNumberFormat="1" applyFont="1" applyBorder="1" applyAlignment="1">
      <alignment horizontal="center" wrapText="1"/>
    </xf>
    <xf numFmtId="0" fontId="9" fillId="0" borderId="7" xfId="0" applyFont="1" applyBorder="1" applyAlignment="1"/>
    <xf numFmtId="0" fontId="4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3" fillId="0" borderId="2" xfId="0" applyFont="1" applyBorder="1" applyAlignment="1"/>
    <xf numFmtId="0" fontId="3" fillId="0" borderId="7" xfId="0" applyFont="1" applyBorder="1" applyAlignment="1"/>
    <xf numFmtId="0" fontId="9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/>
    <xf numFmtId="0" fontId="4" fillId="0" borderId="7" xfId="0" applyFont="1" applyBorder="1" applyAlignment="1"/>
    <xf numFmtId="2" fontId="3" fillId="0" borderId="2" xfId="0" applyNumberFormat="1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left" wrapText="1"/>
    </xf>
    <xf numFmtId="2" fontId="9" fillId="0" borderId="2" xfId="0" applyNumberFormat="1" applyFont="1" applyFill="1" applyBorder="1" applyAlignment="1"/>
    <xf numFmtId="2" fontId="0" fillId="0" borderId="7" xfId="0" applyNumberFormat="1" applyBorder="1" applyAlignment="1"/>
    <xf numFmtId="2" fontId="9" fillId="0" borderId="2" xfId="0" applyNumberFormat="1" applyFont="1" applyFill="1" applyBorder="1" applyAlignment="1">
      <alignment horizontal="center"/>
    </xf>
    <xf numFmtId="2" fontId="0" fillId="0" borderId="6" xfId="0" applyNumberFormat="1" applyBorder="1" applyAlignment="1"/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5" fillId="0" borderId="0" xfId="0" applyFont="1" applyBorder="1" applyAlignment="1">
      <alignment wrapText="1"/>
    </xf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2" borderId="6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0" xfId="0" applyFont="1" applyAlignment="1"/>
    <xf numFmtId="0" fontId="12" fillId="0" borderId="2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E12" sqref="E12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137</v>
      </c>
      <c r="C1" s="1"/>
    </row>
    <row r="2" spans="1:4" ht="15" customHeight="1">
      <c r="A2" s="2" t="s">
        <v>51</v>
      </c>
      <c r="C2" s="4"/>
    </row>
    <row r="3" spans="1:4" ht="15.75">
      <c r="B3" s="4" t="s">
        <v>11</v>
      </c>
      <c r="C3" s="24" t="s">
        <v>91</v>
      </c>
    </row>
    <row r="4" spans="1:4" ht="14.25" customHeight="1">
      <c r="A4" s="22" t="s">
        <v>170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52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49</v>
      </c>
      <c r="D8" s="14"/>
    </row>
    <row r="9" spans="1:4" s="3" customFormat="1" ht="12" customHeight="1">
      <c r="A9" s="12" t="s">
        <v>1</v>
      </c>
      <c r="B9" s="13" t="s">
        <v>12</v>
      </c>
      <c r="C9" s="126" t="s">
        <v>13</v>
      </c>
      <c r="D9" s="127"/>
    </row>
    <row r="10" spans="1:4" s="3" customFormat="1" ht="24" customHeight="1">
      <c r="A10" s="12" t="s">
        <v>2</v>
      </c>
      <c r="B10" s="15" t="s">
        <v>14</v>
      </c>
      <c r="C10" s="128" t="s">
        <v>89</v>
      </c>
      <c r="D10" s="129"/>
    </row>
    <row r="11" spans="1:4" s="3" customFormat="1" ht="15" customHeight="1">
      <c r="A11" s="12" t="s">
        <v>3</v>
      </c>
      <c r="B11" s="13" t="s">
        <v>15</v>
      </c>
      <c r="C11" s="126" t="s">
        <v>16</v>
      </c>
      <c r="D11" s="127"/>
    </row>
    <row r="12" spans="1:4" s="3" customFormat="1" ht="15" customHeight="1">
      <c r="A12" s="56" t="s">
        <v>4</v>
      </c>
      <c r="B12" s="57" t="s">
        <v>100</v>
      </c>
      <c r="C12" s="52" t="s">
        <v>101</v>
      </c>
      <c r="D12" s="53" t="s">
        <v>102</v>
      </c>
    </row>
    <row r="13" spans="1:4" s="3" customFormat="1" ht="15" customHeight="1">
      <c r="A13" s="58"/>
      <c r="B13" s="59"/>
      <c r="C13" s="52" t="s">
        <v>103</v>
      </c>
      <c r="D13" s="53" t="s">
        <v>104</v>
      </c>
    </row>
    <row r="14" spans="1:4" s="3" customFormat="1" ht="15" customHeight="1">
      <c r="A14" s="58"/>
      <c r="B14" s="59"/>
      <c r="C14" s="52" t="s">
        <v>105</v>
      </c>
      <c r="D14" s="53" t="s">
        <v>106</v>
      </c>
    </row>
    <row r="15" spans="1:4" s="3" customFormat="1" ht="15" customHeight="1">
      <c r="A15" s="58"/>
      <c r="B15" s="59"/>
      <c r="C15" s="52" t="s">
        <v>107</v>
      </c>
      <c r="D15" s="53" t="s">
        <v>108</v>
      </c>
    </row>
    <row r="16" spans="1:4" s="3" customFormat="1" ht="15" customHeight="1">
      <c r="A16" s="58"/>
      <c r="B16" s="59"/>
      <c r="C16" s="52" t="s">
        <v>109</v>
      </c>
      <c r="D16" s="53" t="s">
        <v>110</v>
      </c>
    </row>
    <row r="17" spans="1:5" s="3" customFormat="1" ht="15" customHeight="1">
      <c r="A17" s="58"/>
      <c r="B17" s="59"/>
      <c r="C17" s="52" t="s">
        <v>111</v>
      </c>
      <c r="D17" s="53" t="s">
        <v>112</v>
      </c>
    </row>
    <row r="18" spans="1:5" s="3" customFormat="1" ht="15" customHeight="1">
      <c r="A18" s="60"/>
      <c r="B18" s="61"/>
      <c r="C18" s="52" t="s">
        <v>113</v>
      </c>
      <c r="D18" s="53" t="s">
        <v>114</v>
      </c>
    </row>
    <row r="19" spans="1:5" s="3" customFormat="1" ht="14.25" customHeight="1">
      <c r="A19" s="12" t="s">
        <v>5</v>
      </c>
      <c r="B19" s="13" t="s">
        <v>17</v>
      </c>
      <c r="C19" s="130" t="s">
        <v>115</v>
      </c>
      <c r="D19" s="131"/>
    </row>
    <row r="20" spans="1:5" s="3" customFormat="1">
      <c r="A20" s="12" t="s">
        <v>6</v>
      </c>
      <c r="B20" s="13" t="s">
        <v>18</v>
      </c>
      <c r="C20" s="132" t="s">
        <v>56</v>
      </c>
      <c r="D20" s="131"/>
    </row>
    <row r="21" spans="1:5" s="3" customFormat="1" ht="16.5" customHeight="1">
      <c r="A21" s="12" t="s">
        <v>7</v>
      </c>
      <c r="B21" s="13" t="s">
        <v>19</v>
      </c>
      <c r="C21" s="128" t="s">
        <v>20</v>
      </c>
      <c r="D21" s="129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33" t="s">
        <v>27</v>
      </c>
      <c r="B26" s="134"/>
      <c r="C26" s="134"/>
      <c r="D26" s="135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92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93</v>
      </c>
      <c r="C30" s="6" t="s">
        <v>94</v>
      </c>
      <c r="D30" s="10" t="s">
        <v>95</v>
      </c>
      <c r="E30" t="s">
        <v>88</v>
      </c>
    </row>
    <row r="31" spans="1:5">
      <c r="A31" s="20" t="s">
        <v>42</v>
      </c>
      <c r="B31" s="19"/>
      <c r="C31" s="19"/>
      <c r="D31" s="19"/>
    </row>
    <row r="32" spans="1:5" ht="13.5" customHeight="1">
      <c r="A32" s="20" t="s">
        <v>43</v>
      </c>
      <c r="B32" s="19"/>
      <c r="C32" s="19"/>
      <c r="D32" s="19"/>
    </row>
    <row r="33" spans="1:4" ht="12" customHeight="1">
      <c r="A33" s="7">
        <v>1</v>
      </c>
      <c r="B33" s="6" t="s">
        <v>132</v>
      </c>
      <c r="C33" s="6" t="s">
        <v>120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25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50</v>
      </c>
      <c r="B39" s="19"/>
      <c r="C39" s="19"/>
      <c r="D39" s="19"/>
    </row>
    <row r="40" spans="1:4">
      <c r="A40" s="7">
        <v>1</v>
      </c>
      <c r="B40" s="6" t="s">
        <v>35</v>
      </c>
      <c r="C40" s="123">
        <v>1949</v>
      </c>
      <c r="D40" s="124"/>
    </row>
    <row r="41" spans="1:4">
      <c r="A41" s="7">
        <v>2</v>
      </c>
      <c r="B41" s="6" t="s">
        <v>37</v>
      </c>
      <c r="C41" s="123" t="s">
        <v>96</v>
      </c>
      <c r="D41" s="124"/>
    </row>
    <row r="42" spans="1:4" ht="15" customHeight="1">
      <c r="A42" s="7">
        <v>3</v>
      </c>
      <c r="B42" s="6" t="s">
        <v>38</v>
      </c>
      <c r="C42" s="123" t="s">
        <v>97</v>
      </c>
      <c r="D42" s="125"/>
    </row>
    <row r="43" spans="1:4">
      <c r="A43" s="7">
        <v>4</v>
      </c>
      <c r="B43" s="6" t="s">
        <v>36</v>
      </c>
      <c r="C43" s="123" t="s">
        <v>57</v>
      </c>
      <c r="D43" s="125"/>
    </row>
    <row r="44" spans="1:4">
      <c r="A44" s="7">
        <v>5</v>
      </c>
      <c r="B44" s="6" t="s">
        <v>39</v>
      </c>
      <c r="C44" s="123" t="s">
        <v>57</v>
      </c>
      <c r="D44" s="125"/>
    </row>
    <row r="45" spans="1:4">
      <c r="A45" s="7">
        <v>6</v>
      </c>
      <c r="B45" s="6" t="s">
        <v>40</v>
      </c>
      <c r="C45" s="123" t="s">
        <v>150</v>
      </c>
      <c r="D45" s="124"/>
    </row>
    <row r="46" spans="1:4" ht="15" customHeight="1">
      <c r="A46" s="7">
        <v>7</v>
      </c>
      <c r="B46" s="6" t="s">
        <v>131</v>
      </c>
      <c r="C46" s="123">
        <v>848.8</v>
      </c>
      <c r="D46" s="124"/>
    </row>
    <row r="47" spans="1:4">
      <c r="A47" s="7">
        <v>8</v>
      </c>
      <c r="B47" s="6" t="s">
        <v>41</v>
      </c>
      <c r="C47" s="123" t="s">
        <v>151</v>
      </c>
      <c r="D47" s="124"/>
    </row>
    <row r="48" spans="1:4">
      <c r="A48" s="7">
        <v>9</v>
      </c>
      <c r="B48" s="6" t="s">
        <v>121</v>
      </c>
      <c r="C48" s="121" t="s">
        <v>135</v>
      </c>
      <c r="D48" s="122"/>
    </row>
    <row r="49" spans="1:4">
      <c r="A49" s="68"/>
      <c r="B49" s="6" t="s">
        <v>90</v>
      </c>
      <c r="C49" s="68" t="s">
        <v>98</v>
      </c>
      <c r="D49" s="68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topLeftCell="A63" workbookViewId="0">
      <selection sqref="A1:H81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5703125" customWidth="1"/>
  </cols>
  <sheetData>
    <row r="1" spans="1:8">
      <c r="A1" s="4" t="s">
        <v>126</v>
      </c>
      <c r="B1"/>
      <c r="C1" s="40"/>
      <c r="D1" s="40"/>
    </row>
    <row r="2" spans="1:8" ht="13.5" customHeight="1">
      <c r="A2" s="4" t="s">
        <v>142</v>
      </c>
      <c r="B2"/>
      <c r="C2" s="40"/>
      <c r="D2" s="40"/>
    </row>
    <row r="3" spans="1:8" ht="56.25" customHeight="1">
      <c r="A3" s="151" t="s">
        <v>63</v>
      </c>
      <c r="B3" s="152"/>
      <c r="C3" s="41" t="s">
        <v>144</v>
      </c>
      <c r="D3" s="32" t="s">
        <v>64</v>
      </c>
      <c r="E3" s="32" t="s">
        <v>65</v>
      </c>
      <c r="F3" s="32" t="s">
        <v>66</v>
      </c>
      <c r="G3" s="42" t="s">
        <v>67</v>
      </c>
      <c r="H3" s="32" t="s">
        <v>68</v>
      </c>
    </row>
    <row r="4" spans="1:8" ht="25.5" customHeight="1">
      <c r="A4" s="159" t="s">
        <v>143</v>
      </c>
      <c r="B4" s="160"/>
      <c r="C4" s="41"/>
      <c r="D4" s="32">
        <f>D5+D6-0.01</f>
        <v>-214.92000000000002</v>
      </c>
      <c r="E4" s="32"/>
      <c r="F4" s="32"/>
      <c r="G4" s="42"/>
      <c r="H4" s="32"/>
    </row>
    <row r="5" spans="1:8" ht="19.5" customHeight="1">
      <c r="A5" s="72" t="s">
        <v>127</v>
      </c>
      <c r="B5" s="73"/>
      <c r="C5" s="41"/>
      <c r="D5" s="32">
        <v>117.75</v>
      </c>
      <c r="E5" s="32"/>
      <c r="F5" s="32"/>
      <c r="G5" s="42"/>
      <c r="H5" s="32"/>
    </row>
    <row r="6" spans="1:8" ht="15.75" customHeight="1">
      <c r="A6" s="72" t="s">
        <v>128</v>
      </c>
      <c r="B6" s="73"/>
      <c r="C6" s="41"/>
      <c r="D6" s="32">
        <v>-332.66</v>
      </c>
      <c r="E6" s="32"/>
      <c r="F6" s="32"/>
      <c r="G6" s="42"/>
      <c r="H6" s="32"/>
    </row>
    <row r="7" spans="1:8" ht="18" customHeight="1">
      <c r="A7" s="161" t="s">
        <v>141</v>
      </c>
      <c r="B7" s="150"/>
      <c r="C7" s="150"/>
      <c r="D7" s="150"/>
      <c r="E7" s="150"/>
      <c r="F7" s="150"/>
      <c r="G7" s="150"/>
      <c r="H7" s="162"/>
    </row>
    <row r="8" spans="1:8" ht="17.25" customHeight="1">
      <c r="A8" s="155" t="s">
        <v>69</v>
      </c>
      <c r="B8" s="156"/>
      <c r="C8" s="90">
        <v>15.12</v>
      </c>
      <c r="D8" s="90">
        <v>-230.02</v>
      </c>
      <c r="E8" s="90">
        <f t="shared" ref="E8:F10" si="0">E12+E15+E18+E21</f>
        <v>583.57000000000005</v>
      </c>
      <c r="F8" s="90">
        <f t="shared" si="0"/>
        <v>544.7299999999999</v>
      </c>
      <c r="G8" s="90">
        <f>F8</f>
        <v>544.7299999999999</v>
      </c>
      <c r="H8" s="84">
        <f>F8-E8+D8</f>
        <v>-268.86000000000013</v>
      </c>
    </row>
    <row r="9" spans="1:8">
      <c r="A9" s="91" t="s">
        <v>70</v>
      </c>
      <c r="B9" s="92"/>
      <c r="C9" s="82">
        <f>C8-C10</f>
        <v>13.61</v>
      </c>
      <c r="D9" s="82">
        <f>D8-D10</f>
        <v>-206.99</v>
      </c>
      <c r="E9" s="82">
        <f t="shared" si="0"/>
        <v>525.21299999999997</v>
      </c>
      <c r="F9" s="82">
        <f t="shared" si="0"/>
        <v>490.25700000000006</v>
      </c>
      <c r="G9" s="82">
        <f>F9</f>
        <v>490.25700000000006</v>
      </c>
      <c r="H9" s="82">
        <f t="shared" ref="H9:H10" si="1">F9-E9+D9</f>
        <v>-241.94599999999991</v>
      </c>
    </row>
    <row r="10" spans="1:8">
      <c r="A10" s="142" t="s">
        <v>71</v>
      </c>
      <c r="B10" s="143"/>
      <c r="C10" s="82">
        <v>1.51</v>
      </c>
      <c r="D10" s="82">
        <v>-23.03</v>
      </c>
      <c r="E10" s="82">
        <f t="shared" si="0"/>
        <v>58.357000000000006</v>
      </c>
      <c r="F10" s="82">
        <f t="shared" si="0"/>
        <v>54.472999999999992</v>
      </c>
      <c r="G10" s="82">
        <f>F10</f>
        <v>54.472999999999992</v>
      </c>
      <c r="H10" s="82">
        <f t="shared" si="1"/>
        <v>-26.914000000000016</v>
      </c>
    </row>
    <row r="11" spans="1:8" ht="12.75" customHeight="1">
      <c r="A11" s="157" t="s">
        <v>72</v>
      </c>
      <c r="B11" s="158"/>
      <c r="C11" s="158"/>
      <c r="D11" s="158"/>
      <c r="E11" s="158"/>
      <c r="F11" s="158"/>
      <c r="G11" s="158"/>
      <c r="H11" s="156"/>
    </row>
    <row r="12" spans="1:8">
      <c r="A12" s="153" t="s">
        <v>53</v>
      </c>
      <c r="B12" s="154"/>
      <c r="C12" s="90">
        <v>5.65</v>
      </c>
      <c r="D12" s="81">
        <v>-87.62</v>
      </c>
      <c r="E12" s="81">
        <v>218.07</v>
      </c>
      <c r="F12" s="81">
        <v>203.57</v>
      </c>
      <c r="G12" s="81">
        <f>F12</f>
        <v>203.57</v>
      </c>
      <c r="H12" s="82">
        <f t="shared" ref="H12:H23" si="2">F12-E12+D12</f>
        <v>-102.12</v>
      </c>
    </row>
    <row r="13" spans="1:8">
      <c r="A13" s="91" t="s">
        <v>70</v>
      </c>
      <c r="B13" s="92"/>
      <c r="C13" s="82">
        <v>5.08</v>
      </c>
      <c r="D13" s="82">
        <f>D12-D14</f>
        <v>-78.847999999999999</v>
      </c>
      <c r="E13" s="82">
        <f>E12-E14</f>
        <v>196.26299999999998</v>
      </c>
      <c r="F13" s="82">
        <f>F12-F14</f>
        <v>183.21299999999999</v>
      </c>
      <c r="G13" s="81">
        <f t="shared" ref="G13:G23" si="3">F13</f>
        <v>183.21299999999999</v>
      </c>
      <c r="H13" s="82">
        <f t="shared" si="2"/>
        <v>-91.897999999999982</v>
      </c>
    </row>
    <row r="14" spans="1:8">
      <c r="A14" s="142" t="s">
        <v>71</v>
      </c>
      <c r="B14" s="143"/>
      <c r="C14" s="82">
        <v>0.56999999999999995</v>
      </c>
      <c r="D14" s="82">
        <f>D12*10%-0.01</f>
        <v>-8.7720000000000002</v>
      </c>
      <c r="E14" s="82">
        <f>E12*10%</f>
        <v>21.807000000000002</v>
      </c>
      <c r="F14" s="82">
        <f>F12*10%</f>
        <v>20.356999999999999</v>
      </c>
      <c r="G14" s="81">
        <f t="shared" si="3"/>
        <v>20.356999999999999</v>
      </c>
      <c r="H14" s="82">
        <f t="shared" si="2"/>
        <v>-10.222000000000003</v>
      </c>
    </row>
    <row r="15" spans="1:8" ht="23.25" customHeight="1">
      <c r="A15" s="153" t="s">
        <v>44</v>
      </c>
      <c r="B15" s="154"/>
      <c r="C15" s="90">
        <v>3.45</v>
      </c>
      <c r="D15" s="81">
        <v>-53.15</v>
      </c>
      <c r="E15" s="81">
        <v>133.16</v>
      </c>
      <c r="F15" s="81">
        <v>124.34</v>
      </c>
      <c r="G15" s="81">
        <f t="shared" si="3"/>
        <v>124.34</v>
      </c>
      <c r="H15" s="82">
        <f t="shared" si="2"/>
        <v>-61.969999999999992</v>
      </c>
    </row>
    <row r="16" spans="1:8">
      <c r="A16" s="91" t="s">
        <v>70</v>
      </c>
      <c r="B16" s="92"/>
      <c r="C16" s="82">
        <v>3.1</v>
      </c>
      <c r="D16" s="82">
        <v>-47.84</v>
      </c>
      <c r="E16" s="82">
        <f>E15-E17</f>
        <v>119.84399999999999</v>
      </c>
      <c r="F16" s="82">
        <f>F15-F17</f>
        <v>111.90600000000001</v>
      </c>
      <c r="G16" s="81">
        <f t="shared" si="3"/>
        <v>111.90600000000001</v>
      </c>
      <c r="H16" s="82">
        <f t="shared" si="2"/>
        <v>-55.777999999999992</v>
      </c>
    </row>
    <row r="17" spans="1:8" ht="15" customHeight="1">
      <c r="A17" s="142" t="s">
        <v>71</v>
      </c>
      <c r="B17" s="143"/>
      <c r="C17" s="82">
        <v>0.35</v>
      </c>
      <c r="D17" s="82">
        <v>-5.31</v>
      </c>
      <c r="E17" s="82">
        <f>E15*10%</f>
        <v>13.316000000000001</v>
      </c>
      <c r="F17" s="82">
        <f>F15*10%</f>
        <v>12.434000000000001</v>
      </c>
      <c r="G17" s="81">
        <f t="shared" si="3"/>
        <v>12.434000000000001</v>
      </c>
      <c r="H17" s="82">
        <f t="shared" si="2"/>
        <v>-6.1919999999999993</v>
      </c>
    </row>
    <row r="18" spans="1:8" ht="14.25" customHeight="1">
      <c r="A18" s="153" t="s">
        <v>54</v>
      </c>
      <c r="B18" s="154"/>
      <c r="C18" s="93">
        <v>2.37</v>
      </c>
      <c r="D18" s="81">
        <v>-36.4</v>
      </c>
      <c r="E18" s="81">
        <v>91.47</v>
      </c>
      <c r="F18" s="81">
        <v>85.41</v>
      </c>
      <c r="G18" s="81">
        <f t="shared" si="3"/>
        <v>85.41</v>
      </c>
      <c r="H18" s="82">
        <f t="shared" si="2"/>
        <v>-42.46</v>
      </c>
    </row>
    <row r="19" spans="1:8" ht="13.5" customHeight="1">
      <c r="A19" s="91" t="s">
        <v>70</v>
      </c>
      <c r="B19" s="92"/>
      <c r="C19" s="82">
        <v>2.13</v>
      </c>
      <c r="D19" s="82">
        <v>-32.770000000000003</v>
      </c>
      <c r="E19" s="82">
        <f>E18-E20</f>
        <v>82.322999999999993</v>
      </c>
      <c r="F19" s="82">
        <f>F18-F20</f>
        <v>76.869</v>
      </c>
      <c r="G19" s="81">
        <f t="shared" si="3"/>
        <v>76.869</v>
      </c>
      <c r="H19" s="82">
        <f t="shared" si="2"/>
        <v>-38.223999999999997</v>
      </c>
    </row>
    <row r="20" spans="1:8" ht="12.75" customHeight="1">
      <c r="A20" s="142" t="s">
        <v>71</v>
      </c>
      <c r="B20" s="143"/>
      <c r="C20" s="82">
        <v>0.24</v>
      </c>
      <c r="D20" s="82">
        <v>-3.64</v>
      </c>
      <c r="E20" s="82">
        <f>E18*10%</f>
        <v>9.1470000000000002</v>
      </c>
      <c r="F20" s="82">
        <f>F18*10%</f>
        <v>8.5410000000000004</v>
      </c>
      <c r="G20" s="81">
        <f t="shared" si="3"/>
        <v>8.5410000000000004</v>
      </c>
      <c r="H20" s="82">
        <f t="shared" si="2"/>
        <v>-4.2460000000000004</v>
      </c>
    </row>
    <row r="21" spans="1:8" ht="14.25" customHeight="1">
      <c r="A21" s="94" t="s">
        <v>116</v>
      </c>
      <c r="B21" s="95"/>
      <c r="C21" s="84">
        <v>3.65</v>
      </c>
      <c r="D21" s="82">
        <v>-52.85</v>
      </c>
      <c r="E21" s="82">
        <f>116.18+16.98+4.24+3.47</f>
        <v>140.87</v>
      </c>
      <c r="F21" s="82">
        <f>15.86+3.96+3.24+108.35</f>
        <v>131.41</v>
      </c>
      <c r="G21" s="81">
        <f t="shared" si="3"/>
        <v>131.41</v>
      </c>
      <c r="H21" s="82">
        <f t="shared" si="2"/>
        <v>-62.310000000000009</v>
      </c>
    </row>
    <row r="22" spans="1:8" ht="14.25" customHeight="1">
      <c r="A22" s="91" t="s">
        <v>70</v>
      </c>
      <c r="B22" s="92"/>
      <c r="C22" s="82">
        <v>3.29</v>
      </c>
      <c r="D22" s="82">
        <v>-47.57</v>
      </c>
      <c r="E22" s="82">
        <f>E21-E23</f>
        <v>126.783</v>
      </c>
      <c r="F22" s="82">
        <f>F21-F23</f>
        <v>118.26899999999999</v>
      </c>
      <c r="G22" s="81">
        <f t="shared" si="3"/>
        <v>118.26899999999999</v>
      </c>
      <c r="H22" s="82">
        <f t="shared" si="2"/>
        <v>-56.08400000000001</v>
      </c>
    </row>
    <row r="23" spans="1:8">
      <c r="A23" s="142" t="s">
        <v>71</v>
      </c>
      <c r="B23" s="143"/>
      <c r="C23" s="82">
        <v>0.36</v>
      </c>
      <c r="D23" s="82">
        <v>-5.28</v>
      </c>
      <c r="E23" s="82">
        <f>E21*10%</f>
        <v>14.087000000000002</v>
      </c>
      <c r="F23" s="82">
        <f>F21*10%</f>
        <v>13.141</v>
      </c>
      <c r="G23" s="81">
        <f t="shared" si="3"/>
        <v>13.141</v>
      </c>
      <c r="H23" s="82">
        <f t="shared" si="2"/>
        <v>-6.2260000000000018</v>
      </c>
    </row>
    <row r="24" spans="1:8" ht="8.25" customHeight="1">
      <c r="A24" s="55"/>
      <c r="B24" s="54"/>
      <c r="C24" s="7"/>
      <c r="D24" s="7"/>
      <c r="E24" s="82"/>
      <c r="F24" s="82"/>
      <c r="G24" s="83"/>
      <c r="H24" s="62"/>
    </row>
    <row r="25" spans="1:8" ht="15.75" customHeight="1">
      <c r="A25" s="151" t="s">
        <v>45</v>
      </c>
      <c r="B25" s="152"/>
      <c r="C25" s="34">
        <v>6.61</v>
      </c>
      <c r="D25" s="34">
        <v>3.8</v>
      </c>
      <c r="E25" s="84">
        <v>255.12</v>
      </c>
      <c r="F25" s="84">
        <v>236.63</v>
      </c>
      <c r="G25" s="83">
        <f>G26+G27</f>
        <v>375.66300000000001</v>
      </c>
      <c r="H25" s="84">
        <f>F25-E25+D25+F25-G25</f>
        <v>-153.72300000000001</v>
      </c>
    </row>
    <row r="26" spans="1:8" ht="15.75" customHeight="1">
      <c r="A26" s="65" t="s">
        <v>73</v>
      </c>
      <c r="B26" s="66"/>
      <c r="C26" s="82">
        <f>C25-C27</f>
        <v>5.9489999999999998</v>
      </c>
      <c r="D26" s="34">
        <v>5.57</v>
      </c>
      <c r="E26" s="82">
        <f>E25-E27</f>
        <v>229.608</v>
      </c>
      <c r="F26" s="82">
        <f>F25-F27</f>
        <v>212.96699999999998</v>
      </c>
      <c r="G26" s="85">
        <v>352</v>
      </c>
      <c r="H26" s="84">
        <f t="shared" ref="H26:H29" si="4">F26-E26+D26+F26-G26</f>
        <v>-150.10400000000004</v>
      </c>
    </row>
    <row r="27" spans="1:8" ht="12.75" customHeight="1">
      <c r="A27" s="149" t="s">
        <v>71</v>
      </c>
      <c r="B27" s="150"/>
      <c r="C27" s="82">
        <f>C25*10%</f>
        <v>0.66100000000000003</v>
      </c>
      <c r="D27" s="7">
        <v>-1.77</v>
      </c>
      <c r="E27" s="82">
        <f>E25*10%</f>
        <v>25.512</v>
      </c>
      <c r="F27" s="82">
        <f>F25*10%</f>
        <v>23.663</v>
      </c>
      <c r="G27" s="82">
        <f>F27</f>
        <v>23.663</v>
      </c>
      <c r="H27" s="84">
        <f t="shared" si="4"/>
        <v>-3.6189999999999998</v>
      </c>
    </row>
    <row r="28" spans="1:8" ht="15" hidden="1" customHeight="1">
      <c r="A28" s="146" t="s">
        <v>46</v>
      </c>
      <c r="B28" s="147"/>
      <c r="C28" s="7">
        <v>5.27</v>
      </c>
      <c r="D28" s="7"/>
      <c r="E28" s="82"/>
      <c r="F28" s="82"/>
      <c r="G28" s="86"/>
      <c r="H28" s="7"/>
    </row>
    <row r="29" spans="1:8" s="4" customFormat="1" ht="15" customHeight="1">
      <c r="A29" s="148" t="s">
        <v>166</v>
      </c>
      <c r="B29" s="137"/>
      <c r="C29" s="34"/>
      <c r="D29" s="84">
        <v>0</v>
      </c>
      <c r="E29" s="84">
        <v>12</v>
      </c>
      <c r="F29" s="84">
        <v>10.07</v>
      </c>
      <c r="G29" s="118">
        <v>10.07</v>
      </c>
      <c r="H29" s="84">
        <f t="shared" si="4"/>
        <v>-1.9299999999999997</v>
      </c>
    </row>
    <row r="30" spans="1:8" ht="15" customHeight="1">
      <c r="A30" s="149" t="s">
        <v>167</v>
      </c>
      <c r="B30" s="150"/>
      <c r="C30" s="80"/>
      <c r="D30" s="80"/>
      <c r="E30" s="82">
        <v>0</v>
      </c>
      <c r="F30" s="82">
        <v>0</v>
      </c>
      <c r="G30" s="86">
        <v>0</v>
      </c>
      <c r="H30" s="82">
        <v>0</v>
      </c>
    </row>
    <row r="31" spans="1:8" s="4" customFormat="1" ht="12.75" customHeight="1">
      <c r="A31" s="144" t="s">
        <v>165</v>
      </c>
      <c r="B31" s="145"/>
      <c r="C31" s="105"/>
      <c r="D31" s="104">
        <v>0</v>
      </c>
      <c r="E31" s="105">
        <f>E33+E34+E35+E36</f>
        <v>54.609999999999992</v>
      </c>
      <c r="F31" s="105">
        <f t="shared" ref="F31:H31" si="5">F33+F34+F35+F36</f>
        <v>49.05</v>
      </c>
      <c r="G31" s="105">
        <f t="shared" si="5"/>
        <v>49.05</v>
      </c>
      <c r="H31" s="104">
        <f t="shared" si="5"/>
        <v>-5.5599999999999943</v>
      </c>
    </row>
    <row r="32" spans="1:8" ht="12.75" customHeight="1">
      <c r="A32" s="111" t="s">
        <v>145</v>
      </c>
      <c r="B32" s="112"/>
      <c r="C32" s="109"/>
      <c r="D32" s="89">
        <v>0</v>
      </c>
      <c r="E32" s="109"/>
      <c r="F32" s="109"/>
      <c r="G32" s="110"/>
      <c r="H32" s="104"/>
    </row>
    <row r="33" spans="1:8" ht="12.75" customHeight="1">
      <c r="A33" s="140" t="s">
        <v>146</v>
      </c>
      <c r="B33" s="141"/>
      <c r="C33" s="109"/>
      <c r="D33" s="89">
        <v>0</v>
      </c>
      <c r="E33" s="109">
        <v>3.26</v>
      </c>
      <c r="F33" s="109">
        <v>2.91</v>
      </c>
      <c r="G33" s="110">
        <v>2.91</v>
      </c>
      <c r="H33" s="84">
        <f t="shared" ref="H33:H36" si="6">F33-E33+D33+F33-G33</f>
        <v>-0.34999999999999964</v>
      </c>
    </row>
    <row r="34" spans="1:8" ht="12.75" customHeight="1">
      <c r="A34" s="140" t="s">
        <v>147</v>
      </c>
      <c r="B34" s="141"/>
      <c r="C34" s="109"/>
      <c r="D34" s="89">
        <v>0</v>
      </c>
      <c r="E34" s="109">
        <v>12.9</v>
      </c>
      <c r="F34" s="109">
        <v>11.5</v>
      </c>
      <c r="G34" s="110">
        <v>11.5</v>
      </c>
      <c r="H34" s="84">
        <f t="shared" si="6"/>
        <v>-1.4000000000000004</v>
      </c>
    </row>
    <row r="35" spans="1:8" ht="12.75" customHeight="1">
      <c r="A35" s="140" t="s">
        <v>148</v>
      </c>
      <c r="B35" s="141"/>
      <c r="C35" s="109"/>
      <c r="D35" s="89">
        <v>0</v>
      </c>
      <c r="E35" s="109">
        <v>36.799999999999997</v>
      </c>
      <c r="F35" s="109">
        <v>33.200000000000003</v>
      </c>
      <c r="G35" s="110">
        <v>33.200000000000003</v>
      </c>
      <c r="H35" s="84">
        <f t="shared" si="6"/>
        <v>-3.5999999999999943</v>
      </c>
    </row>
    <row r="36" spans="1:8" ht="12.75" customHeight="1">
      <c r="A36" s="140" t="s">
        <v>149</v>
      </c>
      <c r="B36" s="141"/>
      <c r="C36" s="109"/>
      <c r="D36" s="89">
        <v>0</v>
      </c>
      <c r="E36" s="109">
        <v>1.65</v>
      </c>
      <c r="F36" s="109">
        <v>1.44</v>
      </c>
      <c r="G36" s="110">
        <v>1.44</v>
      </c>
      <c r="H36" s="84">
        <f t="shared" si="6"/>
        <v>-0.20999999999999996</v>
      </c>
    </row>
    <row r="37" spans="1:8" s="4" customFormat="1" ht="15" customHeight="1">
      <c r="A37" s="113" t="s">
        <v>122</v>
      </c>
      <c r="B37" s="119"/>
      <c r="C37" s="34"/>
      <c r="D37" s="34"/>
      <c r="E37" s="84">
        <f>E8+E25+E29+E31</f>
        <v>905.30000000000007</v>
      </c>
      <c r="F37" s="84">
        <f t="shared" ref="F37:G37" si="7">F8+F25+F29+F31</f>
        <v>840.4799999999999</v>
      </c>
      <c r="G37" s="84">
        <f t="shared" si="7"/>
        <v>979.51299999999992</v>
      </c>
      <c r="H37" s="34"/>
    </row>
    <row r="38" spans="1:8" ht="15" customHeight="1">
      <c r="A38" s="163" t="s">
        <v>123</v>
      </c>
      <c r="B38" s="152"/>
      <c r="C38" s="7"/>
      <c r="D38" s="7"/>
      <c r="E38" s="82"/>
      <c r="F38" s="82"/>
      <c r="G38" s="86"/>
      <c r="H38" s="7"/>
    </row>
    <row r="39" spans="1:8" ht="26.25" customHeight="1">
      <c r="A39" s="175" t="s">
        <v>130</v>
      </c>
      <c r="B39" s="176"/>
      <c r="C39" s="80"/>
      <c r="D39" s="80">
        <v>109.05</v>
      </c>
      <c r="E39" s="82">
        <v>36.06</v>
      </c>
      <c r="F39" s="82">
        <v>36.06</v>
      </c>
      <c r="G39" s="82">
        <f>G40</f>
        <v>6.1302000000000012</v>
      </c>
      <c r="H39" s="84">
        <f>F39-E39+D39+F39-G39</f>
        <v>138.97980000000001</v>
      </c>
    </row>
    <row r="40" spans="1:8" s="78" customFormat="1" ht="15.75" customHeight="1">
      <c r="A40" s="96" t="s">
        <v>55</v>
      </c>
      <c r="B40" s="97"/>
      <c r="C40" s="79"/>
      <c r="D40" s="79">
        <v>-3.13</v>
      </c>
      <c r="E40" s="87">
        <f>E39*17%</f>
        <v>6.1302000000000012</v>
      </c>
      <c r="F40" s="87">
        <f>F39*17%</f>
        <v>6.1302000000000012</v>
      </c>
      <c r="G40" s="88">
        <f>F40</f>
        <v>6.1302000000000012</v>
      </c>
      <c r="H40" s="87">
        <f>F40-E40+D40+F40-G40</f>
        <v>-3.13</v>
      </c>
    </row>
    <row r="41" spans="1:8" s="74" customFormat="1" ht="23.25" customHeight="1">
      <c r="A41" s="148" t="s">
        <v>117</v>
      </c>
      <c r="B41" s="160"/>
      <c r="C41" s="75"/>
      <c r="D41" s="75">
        <v>-97.74</v>
      </c>
      <c r="E41" s="87">
        <v>455.18</v>
      </c>
      <c r="F41" s="87">
        <v>457.78</v>
      </c>
      <c r="G41" s="88">
        <f>G42</f>
        <v>215.15659999999997</v>
      </c>
      <c r="H41" s="98">
        <f>F41-E41+D41+F41-G41</f>
        <v>147.48339999999996</v>
      </c>
    </row>
    <row r="42" spans="1:8" s="74" customFormat="1" ht="16.5" customHeight="1">
      <c r="A42" s="77" t="s">
        <v>118</v>
      </c>
      <c r="B42" s="77"/>
      <c r="C42" s="76"/>
      <c r="D42" s="76">
        <v>-45.67</v>
      </c>
      <c r="E42" s="89">
        <f>E41*47%</f>
        <v>213.93459999999999</v>
      </c>
      <c r="F42" s="89">
        <f>F41*47%</f>
        <v>215.15659999999997</v>
      </c>
      <c r="G42" s="89">
        <f>F42</f>
        <v>215.15659999999997</v>
      </c>
      <c r="H42" s="87">
        <f t="shared" ref="H42" si="8">F42-E42+D42+F42-G42</f>
        <v>-44.448000000000036</v>
      </c>
    </row>
    <row r="43" spans="1:8" s="120" customFormat="1" ht="16.5" customHeight="1">
      <c r="A43" s="136" t="s">
        <v>168</v>
      </c>
      <c r="B43" s="137"/>
      <c r="C43" s="101"/>
      <c r="D43" s="101"/>
      <c r="E43" s="104">
        <f>E39+E41</f>
        <v>491.24</v>
      </c>
      <c r="F43" s="104">
        <f t="shared" ref="F43:G43" si="9">F39+F41</f>
        <v>493.84</v>
      </c>
      <c r="G43" s="104">
        <f t="shared" si="9"/>
        <v>221.28679999999997</v>
      </c>
      <c r="H43" s="98"/>
    </row>
    <row r="44" spans="1:8" ht="16.5" customHeight="1">
      <c r="A44" s="168" t="s">
        <v>122</v>
      </c>
      <c r="B44" s="169"/>
      <c r="C44" s="7"/>
      <c r="D44" s="7"/>
      <c r="E44" s="84">
        <f>E37+E43</f>
        <v>1396.54</v>
      </c>
      <c r="F44" s="84">
        <f t="shared" ref="F44:G44" si="10">F37+F43</f>
        <v>1334.32</v>
      </c>
      <c r="G44" s="84">
        <f t="shared" si="10"/>
        <v>1200.7997999999998</v>
      </c>
      <c r="H44" s="7"/>
    </row>
    <row r="45" spans="1:8" s="102" customFormat="1" ht="18" customHeight="1">
      <c r="A45" s="170" t="s">
        <v>129</v>
      </c>
      <c r="B45" s="171"/>
      <c r="C45" s="76"/>
      <c r="D45" s="76">
        <f>D4</f>
        <v>-214.92000000000002</v>
      </c>
      <c r="E45" s="101"/>
      <c r="F45" s="101"/>
      <c r="G45" s="76"/>
      <c r="H45" s="89">
        <f>F44-E44-G44+D45+F44</f>
        <v>-143.61979999999994</v>
      </c>
    </row>
    <row r="46" spans="1:8" s="102" customFormat="1" ht="22.5" customHeight="1">
      <c r="A46" s="170" t="s">
        <v>140</v>
      </c>
      <c r="B46" s="170"/>
      <c r="C46" s="103"/>
      <c r="D46" s="103"/>
      <c r="E46" s="104"/>
      <c r="F46" s="105"/>
      <c r="G46" s="105"/>
      <c r="H46" s="89">
        <f>H47+H48-0.01</f>
        <v>-143.61980000000017</v>
      </c>
    </row>
    <row r="47" spans="1:8" s="102" customFormat="1" ht="22.5" customHeight="1">
      <c r="A47" s="106" t="s">
        <v>127</v>
      </c>
      <c r="B47" s="106"/>
      <c r="C47" s="103"/>
      <c r="D47" s="103"/>
      <c r="E47" s="104"/>
      <c r="F47" s="105"/>
      <c r="G47" s="105"/>
      <c r="H47" s="104">
        <f>(H39+H41)-H40-H42</f>
        <v>334.0412</v>
      </c>
    </row>
    <row r="48" spans="1:8" s="102" customFormat="1" ht="21.75" customHeight="1">
      <c r="A48" s="107" t="s">
        <v>128</v>
      </c>
      <c r="B48" s="108"/>
      <c r="C48" s="103"/>
      <c r="D48" s="103"/>
      <c r="E48" s="104"/>
      <c r="F48" s="105"/>
      <c r="G48" s="105"/>
      <c r="H48" s="104">
        <f>H8+H25+H29+H31+H40+H42</f>
        <v>-477.65100000000018</v>
      </c>
    </row>
    <row r="49" spans="1:8" ht="13.5" customHeight="1">
      <c r="A49" s="67"/>
      <c r="B49" s="67"/>
      <c r="C49" s="28"/>
      <c r="D49" s="28"/>
      <c r="E49" s="28"/>
      <c r="F49" s="28"/>
      <c r="G49" s="28"/>
      <c r="H49" s="28"/>
    </row>
    <row r="50" spans="1:8" ht="13.5" customHeight="1">
      <c r="A50" s="166" t="s">
        <v>136</v>
      </c>
      <c r="B50" s="167"/>
      <c r="C50" s="167"/>
      <c r="D50" s="167"/>
      <c r="E50" s="167"/>
      <c r="F50" s="167"/>
      <c r="G50" s="167"/>
      <c r="H50" s="167"/>
    </row>
    <row r="51" spans="1:8" ht="14.25" customHeight="1"/>
    <row r="52" spans="1:8">
      <c r="A52" s="21" t="s">
        <v>139</v>
      </c>
      <c r="D52" s="23"/>
      <c r="E52" s="23"/>
      <c r="F52" s="23"/>
      <c r="G52" s="23"/>
    </row>
    <row r="53" spans="1:8">
      <c r="A53" s="164" t="s">
        <v>58</v>
      </c>
      <c r="B53" s="150"/>
      <c r="C53" s="150"/>
      <c r="D53" s="162"/>
      <c r="E53" s="35" t="s">
        <v>59</v>
      </c>
      <c r="F53" s="35" t="s">
        <v>60</v>
      </c>
      <c r="G53" s="35" t="s">
        <v>124</v>
      </c>
      <c r="H53" s="6" t="s">
        <v>125</v>
      </c>
    </row>
    <row r="54" spans="1:8">
      <c r="A54" s="172" t="s">
        <v>152</v>
      </c>
      <c r="B54" s="173"/>
      <c r="C54" s="173"/>
      <c r="D54" s="174"/>
      <c r="E54" s="99" t="s">
        <v>153</v>
      </c>
      <c r="F54" s="35" t="s">
        <v>133</v>
      </c>
      <c r="G54" s="37">
        <v>16.73</v>
      </c>
      <c r="H54" s="6" t="s">
        <v>154</v>
      </c>
    </row>
    <row r="55" spans="1:8">
      <c r="A55" s="172" t="s">
        <v>155</v>
      </c>
      <c r="B55" s="173"/>
      <c r="C55" s="173"/>
      <c r="D55" s="174"/>
      <c r="E55" s="36" t="s">
        <v>156</v>
      </c>
      <c r="F55" s="35" t="s">
        <v>157</v>
      </c>
      <c r="G55" s="37">
        <v>6.35</v>
      </c>
      <c r="H55" s="6" t="s">
        <v>134</v>
      </c>
    </row>
    <row r="56" spans="1:8">
      <c r="A56" s="177" t="s">
        <v>158</v>
      </c>
      <c r="B56" s="178"/>
      <c r="C56" s="178"/>
      <c r="D56" s="160"/>
      <c r="E56" s="36" t="s">
        <v>159</v>
      </c>
      <c r="F56" s="35" t="s">
        <v>160</v>
      </c>
      <c r="G56" s="37">
        <v>289.94</v>
      </c>
      <c r="H56" s="6" t="s">
        <v>161</v>
      </c>
    </row>
    <row r="57" spans="1:8">
      <c r="A57" s="177" t="s">
        <v>162</v>
      </c>
      <c r="B57" s="178"/>
      <c r="C57" s="178"/>
      <c r="D57" s="160"/>
      <c r="E57" s="36" t="s">
        <v>163</v>
      </c>
      <c r="F57" s="35" t="s">
        <v>164</v>
      </c>
      <c r="G57" s="37">
        <v>38.979999999999997</v>
      </c>
      <c r="H57" s="6" t="s">
        <v>134</v>
      </c>
    </row>
    <row r="58" spans="1:8" s="4" customFormat="1">
      <c r="A58" s="180" t="s">
        <v>8</v>
      </c>
      <c r="B58" s="181"/>
      <c r="C58" s="181"/>
      <c r="D58" s="152"/>
      <c r="E58" s="114"/>
      <c r="F58" s="115"/>
      <c r="G58" s="116">
        <f>SUM(G54:G57)</f>
        <v>352</v>
      </c>
      <c r="H58" s="117"/>
    </row>
    <row r="59" spans="1:8">
      <c r="A59" s="43"/>
      <c r="B59" s="44"/>
      <c r="C59" s="44"/>
      <c r="D59" s="44"/>
      <c r="E59" s="69"/>
      <c r="F59" s="45"/>
      <c r="G59" s="70"/>
      <c r="H59" s="71"/>
    </row>
    <row r="60" spans="1:8">
      <c r="A60" s="21" t="s">
        <v>47</v>
      </c>
      <c r="D60" s="23"/>
      <c r="E60" s="23"/>
      <c r="F60" s="23"/>
      <c r="G60" s="23"/>
    </row>
    <row r="61" spans="1:8">
      <c r="A61" s="21" t="s">
        <v>48</v>
      </c>
      <c r="D61" s="23"/>
      <c r="E61" s="23"/>
      <c r="F61" s="23"/>
      <c r="G61" s="23"/>
    </row>
    <row r="62" spans="1:8" ht="23.25" customHeight="1">
      <c r="A62" s="164" t="s">
        <v>62</v>
      </c>
      <c r="B62" s="150"/>
      <c r="C62" s="150"/>
      <c r="D62" s="150"/>
      <c r="E62" s="162"/>
      <c r="F62" s="39" t="s">
        <v>60</v>
      </c>
      <c r="G62" s="38" t="s">
        <v>61</v>
      </c>
    </row>
    <row r="63" spans="1:8">
      <c r="A63" s="182" t="s">
        <v>57</v>
      </c>
      <c r="B63" s="183"/>
      <c r="C63" s="183"/>
      <c r="D63" s="183"/>
      <c r="E63" s="184"/>
      <c r="F63" s="35" t="s">
        <v>57</v>
      </c>
      <c r="G63" s="35" t="s">
        <v>57</v>
      </c>
    </row>
    <row r="64" spans="1:8">
      <c r="A64" s="43"/>
      <c r="B64" s="44"/>
      <c r="C64" s="44"/>
      <c r="D64" s="44"/>
      <c r="E64" s="44"/>
      <c r="F64" s="45"/>
      <c r="G64" s="45"/>
    </row>
    <row r="65" spans="1:9">
      <c r="A65" s="49" t="s">
        <v>74</v>
      </c>
      <c r="B65" s="50"/>
      <c r="C65" s="50"/>
      <c r="D65" s="50"/>
      <c r="E65" s="50"/>
      <c r="F65" s="35"/>
      <c r="G65" s="35"/>
    </row>
    <row r="66" spans="1:9">
      <c r="A66" s="164" t="s">
        <v>75</v>
      </c>
      <c r="B66" s="165"/>
      <c r="C66" s="123" t="s">
        <v>76</v>
      </c>
      <c r="D66" s="165"/>
      <c r="E66" s="35" t="s">
        <v>77</v>
      </c>
      <c r="F66" s="35" t="s">
        <v>78</v>
      </c>
      <c r="G66" s="35" t="s">
        <v>79</v>
      </c>
    </row>
    <row r="67" spans="1:9">
      <c r="A67" s="164" t="s">
        <v>99</v>
      </c>
      <c r="B67" s="165"/>
      <c r="C67" s="123" t="s">
        <v>57</v>
      </c>
      <c r="D67" s="162"/>
      <c r="E67" s="35">
        <v>6</v>
      </c>
      <c r="F67" s="35" t="s">
        <v>57</v>
      </c>
      <c r="G67" s="35" t="s">
        <v>57</v>
      </c>
      <c r="H67" s="100"/>
      <c r="I67" s="71"/>
    </row>
    <row r="68" spans="1:9">
      <c r="A68" s="46"/>
      <c r="B68" s="47"/>
      <c r="C68" s="28"/>
      <c r="D68" s="48"/>
      <c r="E68" s="45"/>
      <c r="F68" s="45"/>
      <c r="G68" s="45"/>
    </row>
    <row r="69" spans="1:9">
      <c r="A69" s="43"/>
      <c r="B69" s="44"/>
      <c r="C69" s="44"/>
      <c r="D69" s="44"/>
      <c r="E69" s="69"/>
      <c r="F69" s="45"/>
      <c r="G69" s="70"/>
      <c r="H69" s="71"/>
    </row>
    <row r="70" spans="1:9">
      <c r="A70" s="21" t="s">
        <v>119</v>
      </c>
    </row>
    <row r="71" spans="1:9">
      <c r="A71" s="179" t="s">
        <v>138</v>
      </c>
      <c r="B71" s="179"/>
      <c r="C71" s="179"/>
      <c r="D71" s="179"/>
      <c r="E71" s="179"/>
      <c r="F71" s="179"/>
      <c r="G71" s="179"/>
    </row>
    <row r="72" spans="1:9" s="78" customFormat="1" ht="40.5" customHeight="1">
      <c r="A72" s="138" t="s">
        <v>169</v>
      </c>
      <c r="B72" s="139"/>
      <c r="C72" s="139"/>
      <c r="D72" s="139"/>
      <c r="E72" s="139"/>
      <c r="F72" s="139"/>
      <c r="G72" s="139"/>
    </row>
    <row r="73" spans="1:9">
      <c r="A73" s="63"/>
      <c r="B73" s="64"/>
      <c r="C73" s="64"/>
      <c r="D73" s="64"/>
      <c r="E73" s="64"/>
      <c r="F73" s="64"/>
      <c r="G73" s="64"/>
    </row>
    <row r="74" spans="1:9">
      <c r="A74" s="23" t="s">
        <v>80</v>
      </c>
      <c r="B74" s="51"/>
    </row>
    <row r="75" spans="1:9">
      <c r="A75" s="23" t="s">
        <v>81</v>
      </c>
      <c r="B75" s="51"/>
      <c r="E75" s="23" t="s">
        <v>83</v>
      </c>
    </row>
    <row r="76" spans="1:9">
      <c r="A76" s="23" t="s">
        <v>82</v>
      </c>
      <c r="B76" s="51"/>
    </row>
    <row r="77" spans="1:9">
      <c r="A77" s="23"/>
      <c r="B77" s="51"/>
    </row>
    <row r="78" spans="1:9">
      <c r="A78" s="19" t="s">
        <v>84</v>
      </c>
    </row>
    <row r="79" spans="1:9">
      <c r="A79" s="19" t="s">
        <v>85</v>
      </c>
    </row>
    <row r="80" spans="1:9">
      <c r="A80" s="19" t="s">
        <v>86</v>
      </c>
    </row>
    <row r="81" spans="1:1">
      <c r="A81" s="19" t="s">
        <v>87</v>
      </c>
    </row>
    <row r="82" spans="1:1">
      <c r="A82" s="19"/>
    </row>
  </sheetData>
  <mergeCells count="45">
    <mergeCell ref="A39:B39"/>
    <mergeCell ref="A56:D56"/>
    <mergeCell ref="A57:D57"/>
    <mergeCell ref="A71:G71"/>
    <mergeCell ref="A58:D58"/>
    <mergeCell ref="A62:E62"/>
    <mergeCell ref="A63:E63"/>
    <mergeCell ref="A54:D54"/>
    <mergeCell ref="A67:B67"/>
    <mergeCell ref="C66:D66"/>
    <mergeCell ref="C67:D67"/>
    <mergeCell ref="A50:H50"/>
    <mergeCell ref="A41:B41"/>
    <mergeCell ref="A44:B44"/>
    <mergeCell ref="A45:B45"/>
    <mergeCell ref="A53:D53"/>
    <mergeCell ref="A55:D55"/>
    <mergeCell ref="A46:B46"/>
    <mergeCell ref="A14:B14"/>
    <mergeCell ref="A15:B15"/>
    <mergeCell ref="A17:B17"/>
    <mergeCell ref="A18:B18"/>
    <mergeCell ref="A3:B3"/>
    <mergeCell ref="A8:B8"/>
    <mergeCell ref="A10:B10"/>
    <mergeCell ref="A11:H11"/>
    <mergeCell ref="A12:B12"/>
    <mergeCell ref="A4:B4"/>
    <mergeCell ref="A7:H7"/>
    <mergeCell ref="A43:B43"/>
    <mergeCell ref="A72:G72"/>
    <mergeCell ref="A36:B36"/>
    <mergeCell ref="A20:B20"/>
    <mergeCell ref="A31:B31"/>
    <mergeCell ref="A33:B33"/>
    <mergeCell ref="A34:B34"/>
    <mergeCell ref="A35:B35"/>
    <mergeCell ref="A28:B28"/>
    <mergeCell ref="A23:B23"/>
    <mergeCell ref="A29:B29"/>
    <mergeCell ref="A30:B30"/>
    <mergeCell ref="A25:B25"/>
    <mergeCell ref="A27:B27"/>
    <mergeCell ref="A38:B38"/>
    <mergeCell ref="A66:B6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2018-02-21T06:46:37Z</cp:lastPrinted>
  <dcterms:created xsi:type="dcterms:W3CDTF">2013-02-18T04:38:06Z</dcterms:created>
  <dcterms:modified xsi:type="dcterms:W3CDTF">2018-02-28T00:53:10Z</dcterms:modified>
</cp:coreProperties>
</file>