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1 - за 2019г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31" i="8" l="1"/>
  <c r="F33" i="8"/>
  <c r="F32" i="8"/>
  <c r="E31" i="8"/>
  <c r="E33" i="8"/>
  <c r="E32" i="8"/>
  <c r="G57" i="8"/>
  <c r="G32" i="8"/>
  <c r="H32" i="8"/>
  <c r="F44" i="8"/>
  <c r="G44" i="8"/>
  <c r="G42" i="8"/>
  <c r="H42" i="8"/>
  <c r="H49" i="8"/>
  <c r="F12" i="8"/>
  <c r="F15" i="8"/>
  <c r="F18" i="8"/>
  <c r="F21" i="8"/>
  <c r="F24" i="8"/>
  <c r="F8" i="8"/>
  <c r="E12" i="8"/>
  <c r="E15" i="8"/>
  <c r="E18" i="8"/>
  <c r="E21" i="8"/>
  <c r="E24" i="8"/>
  <c r="E8" i="8"/>
  <c r="H8" i="8"/>
  <c r="G33" i="8"/>
  <c r="H33" i="8"/>
  <c r="F36" i="8"/>
  <c r="F37" i="8"/>
  <c r="F38" i="8"/>
  <c r="F39" i="8"/>
  <c r="F34" i="8"/>
  <c r="E36" i="8"/>
  <c r="E37" i="8"/>
  <c r="E38" i="8"/>
  <c r="E39" i="8"/>
  <c r="E34" i="8"/>
  <c r="G36" i="8"/>
  <c r="G37" i="8"/>
  <c r="G38" i="8"/>
  <c r="G39" i="8"/>
  <c r="G34" i="8"/>
  <c r="H34" i="8"/>
  <c r="H50" i="8"/>
  <c r="H48" i="8"/>
  <c r="G21" i="8"/>
  <c r="G23" i="8"/>
  <c r="G22" i="8"/>
  <c r="C8" i="8"/>
  <c r="C10" i="8"/>
  <c r="D3" i="8"/>
  <c r="E44" i="8"/>
  <c r="E14" i="8"/>
  <c r="E13" i="8"/>
  <c r="G31" i="8"/>
  <c r="H31" i="8"/>
  <c r="G12" i="8"/>
  <c r="G15" i="8"/>
  <c r="G18" i="8"/>
  <c r="G24" i="8"/>
  <c r="G27" i="8"/>
  <c r="G8" i="8"/>
  <c r="G40" i="8"/>
  <c r="F40" i="8"/>
  <c r="E40" i="8"/>
  <c r="H39" i="8"/>
  <c r="H38" i="8"/>
  <c r="H37" i="8"/>
  <c r="H36" i="8"/>
  <c r="D47" i="8"/>
  <c r="F45" i="8"/>
  <c r="F46" i="8"/>
  <c r="E45" i="8"/>
  <c r="E46" i="8"/>
  <c r="G45" i="8"/>
  <c r="G46" i="8"/>
  <c r="H47" i="8"/>
  <c r="G30" i="8"/>
  <c r="F30" i="8"/>
  <c r="E30" i="8"/>
  <c r="H44" i="8"/>
  <c r="F43" i="8"/>
  <c r="E43" i="8"/>
  <c r="H43" i="8"/>
  <c r="C33" i="8"/>
  <c r="C32" i="8"/>
  <c r="C30" i="8"/>
  <c r="C29" i="8"/>
  <c r="C26" i="8"/>
  <c r="C25" i="8"/>
  <c r="C23" i="8"/>
  <c r="C22" i="8"/>
  <c r="C20" i="8"/>
  <c r="C19" i="8"/>
  <c r="C17" i="8"/>
  <c r="C16" i="8"/>
  <c r="C14" i="8"/>
  <c r="C13" i="8"/>
  <c r="C9" i="8"/>
  <c r="D30" i="8"/>
  <c r="H30" i="8"/>
  <c r="F29" i="8"/>
  <c r="E29" i="8"/>
  <c r="D29" i="8"/>
  <c r="H29" i="8"/>
  <c r="H28" i="8"/>
  <c r="H27" i="8"/>
  <c r="F26" i="8"/>
  <c r="E26" i="8"/>
  <c r="D26" i="8"/>
  <c r="H26" i="8"/>
  <c r="F25" i="8"/>
  <c r="E25" i="8"/>
  <c r="D25" i="8"/>
  <c r="H25" i="8"/>
  <c r="H24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D14" i="8"/>
  <c r="H14" i="8"/>
  <c r="F13" i="8"/>
  <c r="D13" i="8"/>
  <c r="H13" i="8"/>
  <c r="H12" i="8"/>
  <c r="F10" i="8"/>
  <c r="E10" i="8"/>
  <c r="D10" i="8"/>
  <c r="H10" i="8"/>
  <c r="F9" i="8"/>
  <c r="E9" i="8"/>
  <c r="D9" i="8"/>
  <c r="H9" i="8"/>
  <c r="G29" i="8"/>
  <c r="G26" i="8"/>
  <c r="G25" i="8"/>
  <c r="G20" i="8"/>
  <c r="G19" i="8"/>
  <c r="G17" i="8"/>
  <c r="G16" i="8"/>
  <c r="G14" i="8"/>
  <c r="G13" i="8"/>
  <c r="G10" i="8"/>
  <c r="G9" i="8"/>
</calcChain>
</file>

<file path=xl/sharedStrings.xml><?xml version="1.0" encoding="utf-8"?>
<sst xmlns="http://schemas.openxmlformats.org/spreadsheetml/2006/main" count="188" uniqueCount="162">
  <si>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</si>
  <si>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</si>
  <si>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</si>
  <si>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</si>
  <si>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</si>
  <si>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</si>
  <si>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</si>
  <si>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</si>
  <si>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</si>
  <si>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</si>
  <si>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</si>
  <si>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</si>
  <si>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</si>
  <si>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</si>
  <si>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</si>
  <si>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</si>
  <si>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</si>
  <si>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</si>
  <si>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</si>
  <si>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</si>
  <si>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</si>
  <si>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</si>
  <si>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</si>
  <si>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</si>
  <si>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</si>
  <si>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</si>
  <si>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</si>
  <si>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</si>
  <si>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</si>
  <si>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</si>
  <si>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</si>
  <si>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</si>
  <si>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</si>
  <si>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</si>
  <si>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</si>
  <si>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</si>
  <si>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</si>
  <si>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</si>
  <si>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</si>
  <si>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</si>
  <si>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</si>
  <si>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</si>
  <si>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</si>
  <si>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</si>
  <si>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</si>
  <si>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</si>
  <si>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</si>
  <si>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</si>
  <si>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</si>
  <si>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</si>
  <si>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</si>
  <si>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</si>
  <si>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</si>
  <si>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</si>
  <si>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1 лифт</t>
  </si>
  <si>
    <t>1 м/провод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</si>
  <si>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</si>
  <si>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</si>
  <si>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</si>
  <si>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</si>
  <si>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</si>
  <si>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</si>
  <si>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</si>
  <si>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</si>
  <si>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</si>
  <si>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</si>
  <si>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</si>
  <si>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</si>
  <si>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</si>
  <si>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</si>
  <si>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</si>
  <si>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</si>
  <si>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</si>
  <si>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</si>
  <si>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</si>
  <si>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</si>
  <si>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</si>
  <si>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</si>
  <si>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</si>
  <si>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</si>
  <si>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</si>
  <si>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</si>
  <si>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</si>
  <si>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</si>
  <si>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</si>
  <si>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</si>
  <si>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</si>
  <si>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ООО "Территория"</t>
  </si>
  <si>
    <t>Договор управления</t>
  </si>
  <si>
    <t xml:space="preserve"> ООО "Управляющая компания Ленинского района-1"</t>
  </si>
  <si>
    <t>1.Сведения об Управляющей компании Ленинского района-1</t>
  </si>
  <si>
    <t>Ленинского района-1":</t>
  </si>
  <si>
    <t>2-441-335</t>
  </si>
  <si>
    <t>1993 год</t>
  </si>
  <si>
    <t>01.11.2008г.</t>
  </si>
  <si>
    <t>uklr2006@mail.ru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</si>
  <si>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</si>
  <si>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</si>
  <si>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</si>
  <si>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</si>
  <si>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</si>
  <si>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</si>
  <si>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</si>
  <si>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</si>
  <si>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</si>
  <si>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</si>
  <si>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</si>
  <si>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</si>
  <si>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</si>
  <si>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</si>
  <si>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</si>
  <si>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"Жилспецсервис"</t>
  </si>
  <si>
    <t>ул. Луговая,75/а</t>
  </si>
  <si>
    <t>ул. Тунгусская, 8</t>
  </si>
  <si>
    <t>Колличество проживающих</t>
  </si>
  <si>
    <t>техническое обслуживание лифтов</t>
  </si>
  <si>
    <t>Часть 4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</si>
  <si>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</si>
  <si>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</si>
  <si>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</si>
  <si>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</si>
  <si>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</si>
  <si>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</si>
  <si>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Ресо Гарантия</t>
  </si>
  <si>
    <t>ООО " Восток Мегаполис "</t>
  </si>
  <si>
    <t>ИТОГО ПО ДОМУ:</t>
  </si>
  <si>
    <t>ПРОЧИЕ УСЛУГИ:</t>
  </si>
  <si>
    <t>в т.ч. услуги по управлению,налоги</t>
  </si>
  <si>
    <t>ИТОГО ПО ПРОЧИМ УСЛУГАМ:</t>
  </si>
  <si>
    <t>3.Коммуникации в доме, исполн. ООО Ростелеком</t>
  </si>
  <si>
    <t>450 р. в месяц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</si>
  <si>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</si>
  <si>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</si>
  <si>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</si>
  <si>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</si>
  <si>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</si>
  <si>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</si>
  <si>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тариф на 1 кв.м.</t>
  </si>
  <si>
    <t xml:space="preserve">                                                                             № 4 корп.2 ул. Зейская</t>
  </si>
  <si>
    <t>9 этажей,стр. 0 - 6 жтажей</t>
  </si>
  <si>
    <t>1 подъезд. Стр.0-6 подъездов</t>
  </si>
  <si>
    <t>всего:4171,54 кв.м</t>
  </si>
  <si>
    <t>Зейская, 4, корп.2</t>
  </si>
  <si>
    <t xml:space="preserve">                       Отчет ООО "Управляющей компании Ленинского района-1"  за 2019 г.</t>
  </si>
  <si>
    <t>Тяптин Андрей Александрович</t>
  </si>
  <si>
    <t>1877,30 кв.м.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</si>
  <si>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</si>
  <si>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</si>
  <si>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</si>
  <si>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2019г.</t>
  </si>
  <si>
    <t>3. Перечень работ, выполненных по статье " текущий ремонт"  в 2019 году.</t>
  </si>
  <si>
    <t>План по статье "текущий ремонт" на 2020 год</t>
  </si>
  <si>
    <t>2-205-087</t>
  </si>
  <si>
    <t>А.А. Тяптин</t>
  </si>
  <si>
    <t>Замена ручек, стеклопакета, ругулировка</t>
  </si>
  <si>
    <t>04.19г</t>
  </si>
  <si>
    <t>02.19г</t>
  </si>
  <si>
    <t>1 компл</t>
  </si>
  <si>
    <t>Позитив Плюс</t>
  </si>
  <si>
    <t xml:space="preserve">Обязательное страхование лифтов </t>
  </si>
  <si>
    <t>Предложение Управляющей компании: ремонт межпанельных швов фасада. Собственникам необходимо предоставить протокол общего собрания о проведении предложенных, либо иных необходимых работ.</t>
  </si>
  <si>
    <t>ИСХ   №     706/03    от   18.03.2020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</si>
</sst>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3" fillId="0" borderId="1" xfId="0" applyFont="1" applyBorder="1" applyAlignment="1"/>
    <xf numFmtId="0" fontId="13" fillId="0" borderId="1" xfId="0" applyFont="1" applyBorder="1"/>
    <xf numFmtId="0" fontId="13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2" fontId="8" fillId="0" borderId="1" xfId="0" applyNumberFormat="1" applyFont="1" applyBorder="1" applyAlignment="1">
      <alignment horizontal="center"/>
    </xf>
    <xf numFmtId="2" fontId="0" fillId="0" borderId="0" xfId="0" applyNumberForma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2" fontId="8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8" fillId="0" borderId="1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Font="1"/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8" fillId="2" borderId="1" xfId="0" applyNumberFormat="1" applyFont="1" applyFill="1" applyBorder="1"/>
    <xf numFmtId="0" fontId="4" fillId="2" borderId="0" xfId="0" applyFont="1" applyFill="1"/>
    <xf numFmtId="0" fontId="4" fillId="0" borderId="0" xfId="0" applyFont="1" applyBorder="1"/>
    <xf numFmtId="2" fontId="8" fillId="3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2" fontId="3" fillId="2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Border="1"/>
    <xf numFmtId="2" fontId="3" fillId="0" borderId="8" xfId="0" applyNumberFormat="1" applyFont="1" applyBorder="1"/>
    <xf numFmtId="2" fontId="3" fillId="2" borderId="2" xfId="0" applyNumberFormat="1" applyFont="1" applyFill="1" applyBorder="1" applyAlignment="1">
      <alignment horizontal="left"/>
    </xf>
    <xf numFmtId="2" fontId="0" fillId="2" borderId="7" xfId="0" applyNumberForma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left"/>
    </xf>
    <xf numFmtId="2" fontId="4" fillId="2" borderId="7" xfId="0" applyNumberFormat="1" applyFont="1" applyFill="1" applyBorder="1" applyAlignment="1">
      <alignment horizontal="left"/>
    </xf>
    <xf numFmtId="2" fontId="8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2" fontId="3" fillId="2" borderId="8" xfId="0" applyNumberFormat="1" applyFont="1" applyFill="1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8" xfId="2" applyNumberFormat="1" applyFont="1" applyFill="1" applyBorder="1" applyAlignment="1" applyProtection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8" xfId="1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2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2" fontId="0" fillId="2" borderId="8" xfId="0" applyNumberForma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0" borderId="2" xfId="0" applyNumberFormat="1" applyFont="1" applyFill="1" applyBorder="1" applyAlignment="1"/>
    <xf numFmtId="2" fontId="4" fillId="0" borderId="8" xfId="0" applyNumberFormat="1" applyFont="1" applyBorder="1" applyAlignment="1"/>
    <xf numFmtId="2" fontId="3" fillId="2" borderId="2" xfId="0" applyNumberFormat="1" applyFont="1" applyFill="1" applyBorder="1" applyAlignment="1"/>
    <xf numFmtId="2" fontId="3" fillId="2" borderId="8" xfId="0" applyNumberFormat="1" applyFont="1" applyFill="1" applyBorder="1" applyAlignment="1"/>
    <xf numFmtId="2" fontId="8" fillId="2" borderId="2" xfId="0" applyNumberFormat="1" applyFont="1" applyFill="1" applyBorder="1" applyAlignment="1">
      <alignment horizontal="left" wrapText="1"/>
    </xf>
    <xf numFmtId="2" fontId="4" fillId="0" borderId="8" xfId="0" applyNumberFormat="1" applyFont="1" applyBorder="1" applyAlignment="1">
      <alignment horizontal="left" wrapText="1"/>
    </xf>
    <xf numFmtId="2" fontId="3" fillId="2" borderId="2" xfId="0" applyNumberFormat="1" applyFont="1" applyFill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2" fontId="8" fillId="2" borderId="7" xfId="0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0" fontId="8" fillId="0" borderId="2" xfId="0" applyFont="1" applyFill="1" applyBorder="1" applyAlignment="1"/>
    <xf numFmtId="2" fontId="8" fillId="0" borderId="2" xfId="0" applyNumberFormat="1" applyFont="1" applyFill="1" applyBorder="1" applyAlignment="1">
      <alignment horizontal="center"/>
    </xf>
    <xf numFmtId="2" fontId="0" fillId="0" borderId="7" xfId="0" applyNumberFormat="1" applyBorder="1" applyAlignment="1"/>
    <xf numFmtId="2" fontId="0" fillId="0" borderId="8" xfId="0" applyNumberFormat="1" applyBorder="1" applyAlignment="1"/>
    <xf numFmtId="2" fontId="3" fillId="0" borderId="2" xfId="0" applyNumberFormat="1" applyFont="1" applyFill="1" applyBorder="1" applyAlignment="1">
      <alignment horizontal="left" wrapText="1"/>
    </xf>
    <xf numFmtId="2" fontId="3" fillId="0" borderId="8" xfId="0" applyNumberFormat="1" applyFont="1" applyBorder="1" applyAlignment="1">
      <alignment horizontal="left" wrapText="1"/>
    </xf>
    <xf numFmtId="2" fontId="3" fillId="0" borderId="4" xfId="0" applyNumberFormat="1" applyFont="1" applyBorder="1" applyAlignment="1">
      <alignment wrapText="1"/>
    </xf>
    <xf numFmtId="2" fontId="3" fillId="0" borderId="10" xfId="0" applyNumberFormat="1" applyFont="1" applyBorder="1" applyAlignment="1">
      <alignment wrapText="1"/>
    </xf>
    <xf numFmtId="2" fontId="3" fillId="0" borderId="6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2" fontId="8" fillId="0" borderId="3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wrapText="1"/>
    </xf>
    <xf numFmtId="2" fontId="8" fillId="2" borderId="8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2" fontId="8" fillId="2" borderId="2" xfId="0" applyNumberFormat="1" applyFont="1" applyFill="1" applyBorder="1" applyAlignment="1">
      <alignment wrapText="1"/>
    </xf>
    <xf numFmtId="0" fontId="8" fillId="0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E14" sqref="E14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143</v>
      </c>
      <c r="C1" s="1"/>
    </row>
    <row r="2" spans="1:4" ht="15" customHeight="1" x14ac:dyDescent="0.25">
      <c r="A2" s="2" t="s">
        <v>49</v>
      </c>
      <c r="C2" s="4"/>
    </row>
    <row r="3" spans="1:4" ht="15" customHeight="1" x14ac:dyDescent="0.25">
      <c r="A3" s="114" t="s">
        <v>138</v>
      </c>
      <c r="B3" s="115"/>
      <c r="C3" s="115"/>
      <c r="D3" s="115"/>
    </row>
    <row r="4" spans="1:4" s="72" customFormat="1" ht="14.25" customHeight="1" x14ac:dyDescent="0.25">
      <c r="A4" s="4" t="s">
        <v>161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90</v>
      </c>
      <c r="C6" s="20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4" t="s">
        <v>89</v>
      </c>
      <c r="D8" s="9"/>
    </row>
    <row r="9" spans="1:4" s="3" customFormat="1" ht="12" customHeight="1" x14ac:dyDescent="0.25">
      <c r="A9" s="12" t="s">
        <v>1</v>
      </c>
      <c r="B9" s="13" t="s">
        <v>10</v>
      </c>
      <c r="C9" s="119" t="s">
        <v>144</v>
      </c>
      <c r="D9" s="120"/>
    </row>
    <row r="10" spans="1:4" s="3" customFormat="1" ht="24" customHeight="1" x14ac:dyDescent="0.25">
      <c r="A10" s="12" t="s">
        <v>2</v>
      </c>
      <c r="B10" s="14" t="s">
        <v>11</v>
      </c>
      <c r="C10" s="112" t="s">
        <v>96</v>
      </c>
      <c r="D10" s="106"/>
    </row>
    <row r="11" spans="1:4" s="3" customFormat="1" ht="15" customHeight="1" x14ac:dyDescent="0.25">
      <c r="A11" s="12" t="s">
        <v>3</v>
      </c>
      <c r="B11" s="13" t="s">
        <v>12</v>
      </c>
      <c r="C11" s="119" t="s">
        <v>13</v>
      </c>
      <c r="D11" s="120"/>
    </row>
    <row r="12" spans="1:4" s="3" customFormat="1" ht="12.75" customHeight="1" x14ac:dyDescent="0.25">
      <c r="A12" s="107">
        <v>5</v>
      </c>
      <c r="B12" s="107" t="s">
        <v>97</v>
      </c>
      <c r="C12" s="51" t="s">
        <v>98</v>
      </c>
      <c r="D12" s="52" t="s">
        <v>99</v>
      </c>
    </row>
    <row r="13" spans="1:4" s="3" customFormat="1" ht="14.25" customHeight="1" x14ac:dyDescent="0.25">
      <c r="A13" s="107"/>
      <c r="B13" s="107"/>
      <c r="C13" s="51" t="s">
        <v>100</v>
      </c>
      <c r="D13" s="52" t="s">
        <v>101</v>
      </c>
    </row>
    <row r="14" spans="1:4" s="3" customFormat="1" x14ac:dyDescent="0.25">
      <c r="A14" s="107"/>
      <c r="B14" s="107"/>
      <c r="C14" s="51" t="s">
        <v>102</v>
      </c>
      <c r="D14" s="52" t="s">
        <v>103</v>
      </c>
    </row>
    <row r="15" spans="1:4" s="3" customFormat="1" ht="16.5" customHeight="1" x14ac:dyDescent="0.25">
      <c r="A15" s="107"/>
      <c r="B15" s="107"/>
      <c r="C15" s="51" t="s">
        <v>104</v>
      </c>
      <c r="D15" s="52" t="s">
        <v>106</v>
      </c>
    </row>
    <row r="16" spans="1:4" s="3" customFormat="1" ht="16.5" customHeight="1" x14ac:dyDescent="0.25">
      <c r="A16" s="107"/>
      <c r="B16" s="107"/>
      <c r="C16" s="51" t="s">
        <v>105</v>
      </c>
      <c r="D16" s="52" t="s">
        <v>99</v>
      </c>
    </row>
    <row r="17" spans="1:4" s="5" customFormat="1" ht="15.75" customHeight="1" x14ac:dyDescent="0.25">
      <c r="A17" s="107"/>
      <c r="B17" s="107"/>
      <c r="C17" s="51" t="s">
        <v>107</v>
      </c>
      <c r="D17" s="52" t="s">
        <v>108</v>
      </c>
    </row>
    <row r="18" spans="1:4" s="5" customFormat="1" ht="15.75" customHeight="1" x14ac:dyDescent="0.25">
      <c r="A18" s="107"/>
      <c r="B18" s="107"/>
      <c r="C18" s="53" t="s">
        <v>109</v>
      </c>
      <c r="D18" s="52" t="s">
        <v>110</v>
      </c>
    </row>
    <row r="19" spans="1:4" ht="21.75" customHeight="1" x14ac:dyDescent="0.25">
      <c r="A19" s="12" t="s">
        <v>4</v>
      </c>
      <c r="B19" s="13" t="s">
        <v>14</v>
      </c>
      <c r="C19" s="108" t="s">
        <v>95</v>
      </c>
      <c r="D19" s="109"/>
    </row>
    <row r="20" spans="1:4" s="5" customFormat="1" ht="28.5" customHeight="1" x14ac:dyDescent="0.25">
      <c r="A20" s="12" t="s">
        <v>5</v>
      </c>
      <c r="B20" s="13" t="s">
        <v>15</v>
      </c>
      <c r="C20" s="110" t="s">
        <v>53</v>
      </c>
      <c r="D20" s="111"/>
    </row>
    <row r="21" spans="1:4" s="5" customFormat="1" ht="15" customHeight="1" x14ac:dyDescent="0.25">
      <c r="A21" s="12" t="s">
        <v>6</v>
      </c>
      <c r="B21" s="13" t="s">
        <v>16</v>
      </c>
      <c r="C21" s="112" t="s">
        <v>17</v>
      </c>
      <c r="D21" s="113"/>
    </row>
    <row r="22" spans="1:4" ht="13.5" customHeight="1" x14ac:dyDescent="0.25">
      <c r="A22" s="22"/>
      <c r="B22" s="23"/>
      <c r="C22" s="22"/>
      <c r="D22" s="22"/>
    </row>
    <row r="23" spans="1:4" x14ac:dyDescent="0.25">
      <c r="A23" s="8" t="s">
        <v>18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x14ac:dyDescent="0.25">
      <c r="A25" s="6"/>
      <c r="B25" s="17" t="s">
        <v>19</v>
      </c>
      <c r="C25" s="7" t="s">
        <v>20</v>
      </c>
      <c r="D25" s="50" t="s">
        <v>21</v>
      </c>
    </row>
    <row r="26" spans="1:4" ht="24" customHeight="1" x14ac:dyDescent="0.25">
      <c r="A26" s="116" t="s">
        <v>24</v>
      </c>
      <c r="B26" s="117"/>
      <c r="C26" s="117"/>
      <c r="D26" s="118"/>
    </row>
    <row r="27" spans="1:4" ht="12" customHeight="1" x14ac:dyDescent="0.25">
      <c r="A27" s="47"/>
      <c r="B27" s="48"/>
      <c r="C27" s="48"/>
      <c r="D27" s="49"/>
    </row>
    <row r="28" spans="1:4" x14ac:dyDescent="0.25">
      <c r="A28" s="7">
        <v>1</v>
      </c>
      <c r="B28" s="6" t="s">
        <v>87</v>
      </c>
      <c r="C28" s="6" t="s">
        <v>22</v>
      </c>
      <c r="D28" s="6" t="s">
        <v>23</v>
      </c>
    </row>
    <row r="29" spans="1:4" ht="14.25" customHeight="1" x14ac:dyDescent="0.25">
      <c r="A29" s="19" t="s">
        <v>25</v>
      </c>
      <c r="B29" s="18"/>
      <c r="C29" s="18"/>
      <c r="D29" s="18"/>
    </row>
    <row r="30" spans="1:4" ht="13.5" customHeight="1" x14ac:dyDescent="0.25">
      <c r="A30" s="7">
        <v>1</v>
      </c>
      <c r="B30" s="6" t="s">
        <v>111</v>
      </c>
      <c r="C30" s="6" t="s">
        <v>112</v>
      </c>
      <c r="D30" s="10" t="s">
        <v>92</v>
      </c>
    </row>
    <row r="31" spans="1:4" x14ac:dyDescent="0.25">
      <c r="A31" s="19" t="s">
        <v>40</v>
      </c>
      <c r="B31" s="18"/>
      <c r="C31" s="18"/>
      <c r="D31" s="18"/>
    </row>
    <row r="32" spans="1:4" x14ac:dyDescent="0.25">
      <c r="A32" s="19" t="s">
        <v>41</v>
      </c>
      <c r="B32" s="18"/>
      <c r="C32" s="18"/>
      <c r="D32" s="18"/>
    </row>
    <row r="33" spans="1:4" x14ac:dyDescent="0.25">
      <c r="A33" s="7">
        <v>1</v>
      </c>
      <c r="B33" s="6" t="s">
        <v>124</v>
      </c>
      <c r="C33" s="6" t="s">
        <v>113</v>
      </c>
      <c r="D33" s="10" t="s">
        <v>26</v>
      </c>
    </row>
    <row r="34" spans="1:4" x14ac:dyDescent="0.25">
      <c r="A34" s="19" t="s">
        <v>27</v>
      </c>
      <c r="B34" s="18"/>
      <c r="C34" s="18"/>
      <c r="D34" s="18"/>
    </row>
    <row r="35" spans="1:4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4" ht="15" customHeight="1" x14ac:dyDescent="0.25">
      <c r="A36" s="19" t="s">
        <v>30</v>
      </c>
      <c r="B36" s="18"/>
      <c r="C36" s="18"/>
      <c r="D36" s="18"/>
    </row>
    <row r="37" spans="1:4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4" ht="4.5" customHeight="1" x14ac:dyDescent="0.25">
      <c r="A38" s="25"/>
      <c r="B38" s="11"/>
      <c r="C38" s="11"/>
      <c r="D38" s="11"/>
    </row>
    <row r="39" spans="1:4" x14ac:dyDescent="0.25">
      <c r="A39" s="4" t="s">
        <v>48</v>
      </c>
      <c r="B39" s="18"/>
      <c r="C39" s="18"/>
      <c r="D39" s="18"/>
    </row>
    <row r="40" spans="1:4" ht="15" customHeight="1" x14ac:dyDescent="0.25">
      <c r="A40" s="7">
        <v>1</v>
      </c>
      <c r="B40" s="6" t="s">
        <v>32</v>
      </c>
      <c r="C40" s="105" t="s">
        <v>93</v>
      </c>
      <c r="D40" s="104"/>
    </row>
    <row r="41" spans="1:4" x14ac:dyDescent="0.25">
      <c r="A41" s="7">
        <v>2</v>
      </c>
      <c r="B41" s="6" t="s">
        <v>34</v>
      </c>
      <c r="C41" s="105" t="s">
        <v>139</v>
      </c>
      <c r="D41" s="104"/>
    </row>
    <row r="42" spans="1:4" x14ac:dyDescent="0.25">
      <c r="A42" s="7">
        <v>3</v>
      </c>
      <c r="B42" s="6" t="s">
        <v>35</v>
      </c>
      <c r="C42" s="105" t="s">
        <v>140</v>
      </c>
      <c r="D42" s="104"/>
    </row>
    <row r="43" spans="1:4" ht="15" customHeight="1" x14ac:dyDescent="0.25">
      <c r="A43" s="7">
        <v>4</v>
      </c>
      <c r="B43" s="6" t="s">
        <v>33</v>
      </c>
      <c r="C43" s="105" t="s">
        <v>54</v>
      </c>
      <c r="D43" s="104"/>
    </row>
    <row r="44" spans="1:4" x14ac:dyDescent="0.25">
      <c r="A44" s="7">
        <v>5</v>
      </c>
      <c r="B44" s="6" t="s">
        <v>36</v>
      </c>
      <c r="C44" s="105" t="s">
        <v>55</v>
      </c>
      <c r="D44" s="104"/>
    </row>
    <row r="45" spans="1:4" x14ac:dyDescent="0.25">
      <c r="A45" s="7">
        <v>6</v>
      </c>
      <c r="B45" s="6" t="s">
        <v>37</v>
      </c>
      <c r="C45" s="105" t="s">
        <v>141</v>
      </c>
      <c r="D45" s="104"/>
    </row>
    <row r="46" spans="1:4" ht="15" customHeight="1" x14ac:dyDescent="0.25">
      <c r="A46" s="7">
        <v>7</v>
      </c>
      <c r="B46" s="6" t="s">
        <v>38</v>
      </c>
      <c r="C46" s="105" t="s">
        <v>56</v>
      </c>
      <c r="D46" s="104"/>
    </row>
    <row r="47" spans="1:4" x14ac:dyDescent="0.25">
      <c r="A47" s="7">
        <v>8</v>
      </c>
      <c r="B47" s="6" t="s">
        <v>39</v>
      </c>
      <c r="C47" s="105" t="s">
        <v>145</v>
      </c>
      <c r="D47" s="104"/>
    </row>
    <row r="48" spans="1:4" x14ac:dyDescent="0.25">
      <c r="A48" s="7">
        <v>9</v>
      </c>
      <c r="B48" s="6" t="s">
        <v>114</v>
      </c>
      <c r="C48" s="105">
        <v>122</v>
      </c>
      <c r="D48" s="106"/>
    </row>
    <row r="49" spans="1:4" x14ac:dyDescent="0.25">
      <c r="A49" s="7">
        <v>10</v>
      </c>
      <c r="B49" s="6" t="s">
        <v>88</v>
      </c>
      <c r="C49" s="103" t="s">
        <v>94</v>
      </c>
      <c r="D49" s="104"/>
    </row>
    <row r="50" spans="1:4" x14ac:dyDescent="0.25">
      <c r="A50" s="4"/>
    </row>
    <row r="51" spans="1:4" x14ac:dyDescent="0.25">
      <c r="A51" s="4"/>
    </row>
    <row r="53" spans="1:4" x14ac:dyDescent="0.25">
      <c r="A53" s="54"/>
      <c r="B53" s="54"/>
      <c r="C53" s="36"/>
      <c r="D53" s="55"/>
    </row>
    <row r="54" spans="1:4" x14ac:dyDescent="0.25">
      <c r="A54" s="54"/>
      <c r="B54" s="54"/>
      <c r="C54" s="36"/>
      <c r="D54" s="55"/>
    </row>
    <row r="55" spans="1:4" x14ac:dyDescent="0.25">
      <c r="A55" s="54"/>
      <c r="B55" s="54"/>
      <c r="C55" s="36"/>
      <c r="D55" s="55"/>
    </row>
    <row r="56" spans="1:4" x14ac:dyDescent="0.25">
      <c r="A56" s="54"/>
      <c r="B56" s="54"/>
      <c r="C56" s="36"/>
      <c r="D56" s="55"/>
    </row>
    <row r="57" spans="1:4" x14ac:dyDescent="0.25">
      <c r="A57" s="54"/>
      <c r="B57" s="54"/>
      <c r="C57" s="35"/>
      <c r="D57" s="55"/>
    </row>
    <row r="58" spans="1:4" x14ac:dyDescent="0.25">
      <c r="A58" s="54"/>
      <c r="B58" s="54"/>
      <c r="C58" s="56"/>
      <c r="D58" s="55"/>
    </row>
  </sheetData>
  <mergeCells count="20">
    <mergeCell ref="A3:D3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opLeftCell="A40" zoomScaleNormal="100" workbookViewId="0">
      <selection sqref="A1:H79"/>
    </sheetView>
  </sheetViews>
  <sheetFormatPr defaultRowHeight="15" x14ac:dyDescent="0.25"/>
  <cols>
    <col min="1" max="1" width="15.85546875" customWidth="1"/>
    <col min="2" max="2" width="13.42578125" style="27" customWidth="1"/>
    <col min="3" max="3" width="7.42578125" style="27" customWidth="1"/>
    <col min="4" max="4" width="8.85546875" customWidth="1"/>
    <col min="5" max="5" width="8.7109375" customWidth="1"/>
    <col min="6" max="6" width="9.28515625" customWidth="1"/>
    <col min="7" max="7" width="10" customWidth="1"/>
    <col min="8" max="8" width="11.140625" customWidth="1"/>
  </cols>
  <sheetData>
    <row r="1" spans="1:26" x14ac:dyDescent="0.25">
      <c r="A1" s="4" t="s">
        <v>117</v>
      </c>
      <c r="B1"/>
      <c r="C1" s="32"/>
      <c r="D1" s="32"/>
      <c r="G1" s="32"/>
      <c r="H1" s="18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6.5" customHeight="1" x14ac:dyDescent="0.25">
      <c r="A2" s="4" t="s">
        <v>146</v>
      </c>
      <c r="B2"/>
      <c r="C2" s="32"/>
      <c r="D2" s="32"/>
      <c r="G2" s="32"/>
      <c r="H2" s="18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s="80" customFormat="1" ht="25.5" customHeight="1" x14ac:dyDescent="0.25">
      <c r="A3" s="144" t="s">
        <v>147</v>
      </c>
      <c r="B3" s="144"/>
      <c r="C3" s="73"/>
      <c r="D3" s="74">
        <f>D4+D5</f>
        <v>-564.76</v>
      </c>
      <c r="E3" s="75"/>
      <c r="F3" s="76"/>
      <c r="G3" s="76"/>
      <c r="H3" s="77"/>
      <c r="I3" s="78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s="80" customFormat="1" ht="15" customHeight="1" x14ac:dyDescent="0.25">
      <c r="A4" s="144" t="s">
        <v>118</v>
      </c>
      <c r="B4" s="162"/>
      <c r="C4" s="73"/>
      <c r="D4" s="74">
        <v>13.29</v>
      </c>
      <c r="E4" s="75"/>
      <c r="F4" s="76"/>
      <c r="G4" s="76"/>
      <c r="H4" s="81"/>
      <c r="I4" s="78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s="80" customFormat="1" ht="14.25" customHeight="1" x14ac:dyDescent="0.25">
      <c r="A5" s="144" t="s">
        <v>119</v>
      </c>
      <c r="B5" s="162"/>
      <c r="C5" s="73"/>
      <c r="D5" s="74">
        <v>-578.04999999999995</v>
      </c>
      <c r="E5" s="75"/>
      <c r="F5" s="76"/>
      <c r="G5" s="76"/>
      <c r="H5" s="77"/>
      <c r="I5" s="78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ht="15" customHeight="1" x14ac:dyDescent="0.25">
      <c r="A6" s="145" t="s">
        <v>148</v>
      </c>
      <c r="B6" s="146"/>
      <c r="C6" s="146"/>
      <c r="D6" s="146"/>
      <c r="E6" s="146"/>
      <c r="F6" s="146"/>
      <c r="G6" s="146"/>
      <c r="H6" s="147"/>
      <c r="I6" s="68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54" customHeight="1" x14ac:dyDescent="0.25">
      <c r="A7" s="150" t="s">
        <v>63</v>
      </c>
      <c r="B7" s="125"/>
      <c r="C7" s="33" t="s">
        <v>137</v>
      </c>
      <c r="D7" s="26" t="s">
        <v>64</v>
      </c>
      <c r="E7" s="26" t="s">
        <v>65</v>
      </c>
      <c r="F7" s="26" t="s">
        <v>66</v>
      </c>
      <c r="G7" s="34" t="s">
        <v>67</v>
      </c>
      <c r="H7" s="26" t="s">
        <v>68</v>
      </c>
    </row>
    <row r="8" spans="1:26" s="4" customFormat="1" ht="13.5" customHeight="1" x14ac:dyDescent="0.25">
      <c r="A8" s="136" t="s">
        <v>69</v>
      </c>
      <c r="B8" s="137"/>
      <c r="C8" s="67">
        <f>C12+C15+C18+C21+C24+C27</f>
        <v>21.490000000000002</v>
      </c>
      <c r="D8" s="67">
        <v>-667.72</v>
      </c>
      <c r="E8" s="67">
        <f>E12+E15+E18+E21+E24+E27</f>
        <v>1014.5699999999999</v>
      </c>
      <c r="F8" s="67">
        <f>F12+F15+F18+F21+F24+F27</f>
        <v>826.03</v>
      </c>
      <c r="G8" s="67">
        <f>G12+G15+G18+G21+G24+G27</f>
        <v>826.03</v>
      </c>
      <c r="H8" s="57">
        <f>F8-E8+D8</f>
        <v>-856.26</v>
      </c>
    </row>
    <row r="9" spans="1:26" ht="13.5" customHeight="1" x14ac:dyDescent="0.25">
      <c r="A9" s="89" t="s">
        <v>70</v>
      </c>
      <c r="B9" s="90"/>
      <c r="C9" s="46">
        <f>C8-C10</f>
        <v>19.341000000000001</v>
      </c>
      <c r="D9" s="46">
        <f>D8-D10</f>
        <v>-600.94799999999998</v>
      </c>
      <c r="E9" s="46">
        <f>E8-E10</f>
        <v>913.11299999999994</v>
      </c>
      <c r="F9" s="46">
        <f>F8-F10</f>
        <v>743.42699999999991</v>
      </c>
      <c r="G9" s="46">
        <f>G8-G10</f>
        <v>743.42699999999991</v>
      </c>
      <c r="H9" s="57">
        <f t="shared" ref="H9:H10" si="0">F9-E9+D9</f>
        <v>-770.63400000000001</v>
      </c>
    </row>
    <row r="10" spans="1:26" ht="12.75" customHeight="1" x14ac:dyDescent="0.25">
      <c r="A10" s="134" t="s">
        <v>71</v>
      </c>
      <c r="B10" s="135"/>
      <c r="C10" s="46">
        <f>C8*10%</f>
        <v>2.1490000000000005</v>
      </c>
      <c r="D10" s="46">
        <f>D8*10%</f>
        <v>-66.772000000000006</v>
      </c>
      <c r="E10" s="46">
        <f>E8*10%</f>
        <v>101.45699999999999</v>
      </c>
      <c r="F10" s="46">
        <f>F8*10%</f>
        <v>82.603000000000009</v>
      </c>
      <c r="G10" s="46">
        <f>G8*10%</f>
        <v>82.603000000000009</v>
      </c>
      <c r="H10" s="57">
        <f t="shared" si="0"/>
        <v>-85.625999999999991</v>
      </c>
    </row>
    <row r="11" spans="1:26" ht="12.75" customHeight="1" x14ac:dyDescent="0.25">
      <c r="A11" s="151" t="s">
        <v>72</v>
      </c>
      <c r="B11" s="152"/>
      <c r="C11" s="152"/>
      <c r="D11" s="152"/>
      <c r="E11" s="152"/>
      <c r="F11" s="152"/>
      <c r="G11" s="152"/>
      <c r="H11" s="153"/>
    </row>
    <row r="12" spans="1:26" ht="12.75" customHeight="1" x14ac:dyDescent="0.25">
      <c r="A12" s="154" t="s">
        <v>50</v>
      </c>
      <c r="B12" s="155"/>
      <c r="C12" s="67">
        <v>5.75</v>
      </c>
      <c r="D12" s="91">
        <v>-218.2</v>
      </c>
      <c r="E12" s="91">
        <f>121.9+180.78</f>
        <v>302.68</v>
      </c>
      <c r="F12" s="91">
        <f>143.95+104.38</f>
        <v>248.32999999999998</v>
      </c>
      <c r="G12" s="91">
        <f>F12</f>
        <v>248.32999999999998</v>
      </c>
      <c r="H12" s="46">
        <f>F12-E12+D12</f>
        <v>-272.55</v>
      </c>
    </row>
    <row r="13" spans="1:26" ht="12" customHeight="1" x14ac:dyDescent="0.25">
      <c r="A13" s="89" t="s">
        <v>70</v>
      </c>
      <c r="B13" s="90"/>
      <c r="C13" s="46">
        <f>C12-C14</f>
        <v>5.1749999999999998</v>
      </c>
      <c r="D13" s="46">
        <f>D12-D14</f>
        <v>-196.38</v>
      </c>
      <c r="E13" s="46">
        <f>E12-E14</f>
        <v>272.41200000000003</v>
      </c>
      <c r="F13" s="46">
        <f>F12-F14</f>
        <v>223.49699999999999</v>
      </c>
      <c r="G13" s="46">
        <f>G12-G14</f>
        <v>223.49699999999999</v>
      </c>
      <c r="H13" s="46">
        <f t="shared" ref="H13:H30" si="1">F13-E13+D13</f>
        <v>-245.29500000000004</v>
      </c>
      <c r="J13" s="64"/>
    </row>
    <row r="14" spans="1:26" ht="12.75" customHeight="1" x14ac:dyDescent="0.25">
      <c r="A14" s="134" t="s">
        <v>71</v>
      </c>
      <c r="B14" s="135"/>
      <c r="C14" s="46">
        <f>C12*10%</f>
        <v>0.57500000000000007</v>
      </c>
      <c r="D14" s="46">
        <f>D12*10%</f>
        <v>-21.82</v>
      </c>
      <c r="E14" s="46">
        <f>E12*10%</f>
        <v>30.268000000000001</v>
      </c>
      <c r="F14" s="46">
        <f>F12*10%</f>
        <v>24.832999999999998</v>
      </c>
      <c r="G14" s="46">
        <f>G12*10%</f>
        <v>24.832999999999998</v>
      </c>
      <c r="H14" s="46">
        <f t="shared" si="1"/>
        <v>-27.255000000000003</v>
      </c>
      <c r="J14" s="64"/>
    </row>
    <row r="15" spans="1:26" ht="25.5" customHeight="1" x14ac:dyDescent="0.25">
      <c r="A15" s="154" t="s">
        <v>42</v>
      </c>
      <c r="B15" s="155"/>
      <c r="C15" s="67">
        <v>3.51</v>
      </c>
      <c r="D15" s="91">
        <v>-131.36000000000001</v>
      </c>
      <c r="E15" s="91">
        <f>74.41+110.36</f>
        <v>184.76999999999998</v>
      </c>
      <c r="F15" s="91">
        <f>66.74+90.61</f>
        <v>157.35</v>
      </c>
      <c r="G15" s="91">
        <f>F15</f>
        <v>157.35</v>
      </c>
      <c r="H15" s="46">
        <f t="shared" si="1"/>
        <v>-158.78</v>
      </c>
      <c r="J15" s="58"/>
    </row>
    <row r="16" spans="1:26" ht="13.5" customHeight="1" x14ac:dyDescent="0.25">
      <c r="A16" s="89" t="s">
        <v>70</v>
      </c>
      <c r="B16" s="90"/>
      <c r="C16" s="46">
        <f>C15-C17</f>
        <v>3.1589999999999998</v>
      </c>
      <c r="D16" s="46">
        <f>D15-D17</f>
        <v>-118.22400000000002</v>
      </c>
      <c r="E16" s="46">
        <f>E15-E17</f>
        <v>166.29299999999998</v>
      </c>
      <c r="F16" s="46">
        <f>F15-F17</f>
        <v>141.61500000000001</v>
      </c>
      <c r="G16" s="46">
        <f>G15-G17</f>
        <v>141.61500000000001</v>
      </c>
      <c r="H16" s="46">
        <f t="shared" si="1"/>
        <v>-142.90199999999999</v>
      </c>
    </row>
    <row r="17" spans="1:10" ht="12" customHeight="1" x14ac:dyDescent="0.25">
      <c r="A17" s="134" t="s">
        <v>71</v>
      </c>
      <c r="B17" s="135"/>
      <c r="C17" s="46">
        <f>C15*10%</f>
        <v>0.35099999999999998</v>
      </c>
      <c r="D17" s="46">
        <f>D15*10%</f>
        <v>-13.136000000000003</v>
      </c>
      <c r="E17" s="46">
        <f>E15*10%</f>
        <v>18.477</v>
      </c>
      <c r="F17" s="46">
        <f>F15*10%</f>
        <v>15.734999999999999</v>
      </c>
      <c r="G17" s="46">
        <f>G15*10%</f>
        <v>15.734999999999999</v>
      </c>
      <c r="H17" s="46">
        <f t="shared" si="1"/>
        <v>-15.878000000000004</v>
      </c>
    </row>
    <row r="18" spans="1:10" ht="12" customHeight="1" x14ac:dyDescent="0.25">
      <c r="A18" s="154" t="s">
        <v>51</v>
      </c>
      <c r="B18" s="155"/>
      <c r="C18" s="92">
        <v>2.41</v>
      </c>
      <c r="D18" s="91">
        <v>-101.67</v>
      </c>
      <c r="E18" s="91">
        <f>51.1+75.77</f>
        <v>126.87</v>
      </c>
      <c r="F18" s="91">
        <f>43.76+60.35</f>
        <v>104.11</v>
      </c>
      <c r="G18" s="91">
        <f>F18</f>
        <v>104.11</v>
      </c>
      <c r="H18" s="46">
        <f t="shared" si="1"/>
        <v>-124.43</v>
      </c>
    </row>
    <row r="19" spans="1:10" ht="13.5" customHeight="1" x14ac:dyDescent="0.25">
      <c r="A19" s="89" t="s">
        <v>70</v>
      </c>
      <c r="B19" s="90"/>
      <c r="C19" s="46">
        <f>C18-C20</f>
        <v>2.169</v>
      </c>
      <c r="D19" s="46">
        <f>D18-D20</f>
        <v>-91.503</v>
      </c>
      <c r="E19" s="46">
        <f>E18-E20</f>
        <v>114.18300000000001</v>
      </c>
      <c r="F19" s="46">
        <f>F18-F20</f>
        <v>93.698999999999998</v>
      </c>
      <c r="G19" s="46">
        <f>G18-G20</f>
        <v>93.698999999999998</v>
      </c>
      <c r="H19" s="46">
        <f t="shared" si="1"/>
        <v>-111.98700000000001</v>
      </c>
    </row>
    <row r="20" spans="1:10" ht="12.75" customHeight="1" x14ac:dyDescent="0.25">
      <c r="A20" s="134" t="s">
        <v>71</v>
      </c>
      <c r="B20" s="135"/>
      <c r="C20" s="46">
        <f>C18*10%</f>
        <v>0.24100000000000002</v>
      </c>
      <c r="D20" s="46">
        <f>D18*10%</f>
        <v>-10.167000000000002</v>
      </c>
      <c r="E20" s="46">
        <f>E18*10%</f>
        <v>12.687000000000001</v>
      </c>
      <c r="F20" s="46">
        <f>F18*10%</f>
        <v>10.411000000000001</v>
      </c>
      <c r="G20" s="46">
        <f>G18*10%</f>
        <v>10.411000000000001</v>
      </c>
      <c r="H20" s="46">
        <f t="shared" si="1"/>
        <v>-12.443000000000001</v>
      </c>
    </row>
    <row r="21" spans="1:10" x14ac:dyDescent="0.25">
      <c r="A21" s="154" t="s">
        <v>52</v>
      </c>
      <c r="B21" s="155"/>
      <c r="C21" s="57">
        <v>1.1299999999999999</v>
      </c>
      <c r="D21" s="46">
        <v>-29.09</v>
      </c>
      <c r="E21" s="46">
        <f>35.53</f>
        <v>35.53</v>
      </c>
      <c r="F21" s="46">
        <f>28.29</f>
        <v>28.29</v>
      </c>
      <c r="G21" s="46">
        <f>F21</f>
        <v>28.29</v>
      </c>
      <c r="H21" s="46">
        <f t="shared" si="1"/>
        <v>-36.33</v>
      </c>
    </row>
    <row r="22" spans="1:10" ht="14.25" customHeight="1" x14ac:dyDescent="0.25">
      <c r="A22" s="89" t="s">
        <v>70</v>
      </c>
      <c r="B22" s="90"/>
      <c r="C22" s="46">
        <f>C21-C23</f>
        <v>1.0169999999999999</v>
      </c>
      <c r="D22" s="46">
        <f>D21-D23</f>
        <v>-26.181000000000001</v>
      </c>
      <c r="E22" s="46">
        <f>E21-E23</f>
        <v>31.977</v>
      </c>
      <c r="F22" s="46">
        <f>F21-F23</f>
        <v>25.460999999999999</v>
      </c>
      <c r="G22" s="46">
        <f>G21-G23</f>
        <v>25.460999999999999</v>
      </c>
      <c r="H22" s="46">
        <f t="shared" si="1"/>
        <v>-32.697000000000003</v>
      </c>
    </row>
    <row r="23" spans="1:10" ht="12.75" customHeight="1" x14ac:dyDescent="0.25">
      <c r="A23" s="134" t="s">
        <v>71</v>
      </c>
      <c r="B23" s="135"/>
      <c r="C23" s="46">
        <f>C21*10%</f>
        <v>0.11299999999999999</v>
      </c>
      <c r="D23" s="46">
        <f>D21*10%</f>
        <v>-2.9090000000000003</v>
      </c>
      <c r="E23" s="46">
        <f>E21*10%</f>
        <v>3.5530000000000004</v>
      </c>
      <c r="F23" s="46">
        <f>F21*10%</f>
        <v>2.8290000000000002</v>
      </c>
      <c r="G23" s="46">
        <f>G21*10%</f>
        <v>2.8290000000000002</v>
      </c>
      <c r="H23" s="46">
        <f t="shared" si="1"/>
        <v>-3.6330000000000005</v>
      </c>
    </row>
    <row r="24" spans="1:10" ht="14.25" customHeight="1" x14ac:dyDescent="0.25">
      <c r="A24" s="93" t="s">
        <v>43</v>
      </c>
      <c r="B24" s="94"/>
      <c r="C24" s="57">
        <v>4.43</v>
      </c>
      <c r="D24" s="46">
        <v>-153.72999999999999</v>
      </c>
      <c r="E24" s="46">
        <f>91.06+0.76+0.19+1.9+135.15+1.05+0.26+2.83</f>
        <v>233.20000000000002</v>
      </c>
      <c r="F24" s="46">
        <f>73.17+0.45+0.1+1.53+104.17+0.69+0.17+2.18</f>
        <v>182.46</v>
      </c>
      <c r="G24" s="46">
        <f>F24</f>
        <v>182.46</v>
      </c>
      <c r="H24" s="46">
        <f t="shared" si="1"/>
        <v>-204.47</v>
      </c>
    </row>
    <row r="25" spans="1:10" ht="14.25" customHeight="1" x14ac:dyDescent="0.25">
      <c r="A25" s="89" t="s">
        <v>70</v>
      </c>
      <c r="B25" s="90"/>
      <c r="C25" s="46">
        <f>C24-C26</f>
        <v>3.9869999999999997</v>
      </c>
      <c r="D25" s="46">
        <f>D24-D26</f>
        <v>-138.357</v>
      </c>
      <c r="E25" s="46">
        <f>E24-E26</f>
        <v>209.88000000000002</v>
      </c>
      <c r="F25" s="46">
        <f>F24-F26</f>
        <v>164.214</v>
      </c>
      <c r="G25" s="46">
        <f>G24-G26</f>
        <v>164.214</v>
      </c>
      <c r="H25" s="46">
        <f t="shared" si="1"/>
        <v>-184.02300000000002</v>
      </c>
    </row>
    <row r="26" spans="1:10" ht="12.75" customHeight="1" x14ac:dyDescent="0.25">
      <c r="A26" s="134" t="s">
        <v>71</v>
      </c>
      <c r="B26" s="135"/>
      <c r="C26" s="46">
        <f>C24*10%</f>
        <v>0.443</v>
      </c>
      <c r="D26" s="46">
        <f>D24*10%</f>
        <v>-15.372999999999999</v>
      </c>
      <c r="E26" s="46">
        <f>E24*10%</f>
        <v>23.320000000000004</v>
      </c>
      <c r="F26" s="46">
        <f>F24*10%</f>
        <v>18.246000000000002</v>
      </c>
      <c r="G26" s="46">
        <f>G24*10%</f>
        <v>18.246000000000002</v>
      </c>
      <c r="H26" s="46">
        <f t="shared" si="1"/>
        <v>-20.447000000000003</v>
      </c>
    </row>
    <row r="27" spans="1:10" ht="14.25" customHeight="1" x14ac:dyDescent="0.25">
      <c r="A27" s="156" t="s">
        <v>44</v>
      </c>
      <c r="B27" s="157"/>
      <c r="C27" s="160">
        <v>4.26</v>
      </c>
      <c r="D27" s="130">
        <v>-96.67</v>
      </c>
      <c r="E27" s="130">
        <v>131.52000000000001</v>
      </c>
      <c r="F27" s="130">
        <v>105.49</v>
      </c>
      <c r="G27" s="130">
        <f>F27</f>
        <v>105.49</v>
      </c>
      <c r="H27" s="46">
        <f t="shared" si="1"/>
        <v>-122.70000000000002</v>
      </c>
    </row>
    <row r="28" spans="1:10" ht="0.75" hidden="1" customHeight="1" x14ac:dyDescent="0.25">
      <c r="A28" s="158"/>
      <c r="B28" s="159"/>
      <c r="C28" s="161"/>
      <c r="D28" s="131"/>
      <c r="E28" s="131"/>
      <c r="F28" s="131"/>
      <c r="G28" s="131"/>
      <c r="H28" s="46">
        <f t="shared" si="1"/>
        <v>0</v>
      </c>
    </row>
    <row r="29" spans="1:10" x14ac:dyDescent="0.25">
      <c r="A29" s="89" t="s">
        <v>70</v>
      </c>
      <c r="B29" s="90"/>
      <c r="C29" s="46">
        <f>C27-C30</f>
        <v>3.8339999999999996</v>
      </c>
      <c r="D29" s="46">
        <f>D27-D30</f>
        <v>-87.003</v>
      </c>
      <c r="E29" s="46">
        <f>E27-E30</f>
        <v>118.36800000000001</v>
      </c>
      <c r="F29" s="46">
        <f>F27-F30</f>
        <v>94.941000000000003</v>
      </c>
      <c r="G29" s="46">
        <f>G27-G30</f>
        <v>94.941000000000003</v>
      </c>
      <c r="H29" s="46">
        <f t="shared" si="1"/>
        <v>-110.43</v>
      </c>
    </row>
    <row r="30" spans="1:10" ht="12.75" customHeight="1" x14ac:dyDescent="0.25">
      <c r="A30" s="134" t="s">
        <v>71</v>
      </c>
      <c r="B30" s="135"/>
      <c r="C30" s="46">
        <f>C27*10%</f>
        <v>0.42599999999999999</v>
      </c>
      <c r="D30" s="46">
        <f>D27*10%</f>
        <v>-9.6670000000000016</v>
      </c>
      <c r="E30" s="46">
        <f>E27*10%</f>
        <v>13.152000000000001</v>
      </c>
      <c r="F30" s="46">
        <f>F27*10%</f>
        <v>10.548999999999999</v>
      </c>
      <c r="G30" s="46">
        <f>G27*10%</f>
        <v>10.548999999999999</v>
      </c>
      <c r="H30" s="46">
        <f t="shared" si="1"/>
        <v>-12.270000000000003</v>
      </c>
    </row>
    <row r="31" spans="1:10" s="4" customFormat="1" ht="15.75" customHeight="1" x14ac:dyDescent="0.25">
      <c r="A31" s="136" t="s">
        <v>45</v>
      </c>
      <c r="B31" s="137"/>
      <c r="C31" s="57">
        <v>7.93</v>
      </c>
      <c r="D31" s="57">
        <v>158.25</v>
      </c>
      <c r="E31" s="57">
        <f>169.15+61.87+17.29+114.06</f>
        <v>362.37</v>
      </c>
      <c r="F31" s="57">
        <f>97.68+134.71+49.65+13.77</f>
        <v>295.81</v>
      </c>
      <c r="G31" s="62">
        <f>G32+G33</f>
        <v>61.191000000000003</v>
      </c>
      <c r="H31" s="57">
        <f>F31-E31-G31+D31+F31</f>
        <v>326.30899999999997</v>
      </c>
    </row>
    <row r="32" spans="1:10" ht="14.25" customHeight="1" x14ac:dyDescent="0.25">
      <c r="A32" s="89" t="s">
        <v>73</v>
      </c>
      <c r="B32" s="90"/>
      <c r="C32" s="46">
        <f>C31-C33</f>
        <v>7.1369999999999996</v>
      </c>
      <c r="D32" s="46">
        <v>167.19</v>
      </c>
      <c r="E32" s="46">
        <f>E31-E33</f>
        <v>326.13299999999998</v>
      </c>
      <c r="F32" s="46">
        <f>F31-F33</f>
        <v>266.22899999999998</v>
      </c>
      <c r="G32" s="63">
        <f>G57</f>
        <v>31.61</v>
      </c>
      <c r="H32" s="46">
        <f t="shared" ref="H32:H34" si="2">F32-E32-G32+D32+F32</f>
        <v>341.90499999999997</v>
      </c>
      <c r="J32" s="64"/>
    </row>
    <row r="33" spans="1:26" ht="12.75" customHeight="1" x14ac:dyDescent="0.25">
      <c r="A33" s="134" t="s">
        <v>71</v>
      </c>
      <c r="B33" s="135"/>
      <c r="C33" s="46">
        <f>C31*10%</f>
        <v>0.79300000000000004</v>
      </c>
      <c r="D33" s="46">
        <v>-8.94</v>
      </c>
      <c r="E33" s="46">
        <f>E31*10%</f>
        <v>36.237000000000002</v>
      </c>
      <c r="F33" s="46">
        <f>F31*10%</f>
        <v>29.581000000000003</v>
      </c>
      <c r="G33" s="46">
        <f>F33</f>
        <v>29.581000000000003</v>
      </c>
      <c r="H33" s="46">
        <f t="shared" si="2"/>
        <v>-15.595999999999997</v>
      </c>
      <c r="J33" s="64"/>
    </row>
    <row r="34" spans="1:26" s="4" customFormat="1" ht="16.5" customHeight="1" x14ac:dyDescent="0.25">
      <c r="A34" s="140" t="s">
        <v>131</v>
      </c>
      <c r="B34" s="141"/>
      <c r="C34" s="75"/>
      <c r="D34" s="75">
        <v>-68.569999999999993</v>
      </c>
      <c r="E34" s="75">
        <f>E36+E37+E38+E39</f>
        <v>170.97</v>
      </c>
      <c r="F34" s="75">
        <f t="shared" ref="F34:G34" si="3">F36+F37+F38+F39</f>
        <v>137.06</v>
      </c>
      <c r="G34" s="75">
        <f t="shared" si="3"/>
        <v>137.06</v>
      </c>
      <c r="H34" s="57">
        <f t="shared" si="2"/>
        <v>-102.47999999999999</v>
      </c>
    </row>
    <row r="35" spans="1:26" ht="12.75" customHeight="1" x14ac:dyDescent="0.25">
      <c r="A35" s="95" t="s">
        <v>132</v>
      </c>
      <c r="B35" s="96"/>
      <c r="C35" s="85"/>
      <c r="D35" s="85"/>
      <c r="E35" s="85"/>
      <c r="F35" s="85"/>
      <c r="G35" s="88"/>
      <c r="H35" s="75"/>
    </row>
    <row r="36" spans="1:26" ht="12.75" customHeight="1" x14ac:dyDescent="0.25">
      <c r="A36" s="142" t="s">
        <v>133</v>
      </c>
      <c r="B36" s="143"/>
      <c r="C36" s="85"/>
      <c r="D36" s="85">
        <v>-3.15</v>
      </c>
      <c r="E36" s="85">
        <f>3.6+5.33</f>
        <v>8.93</v>
      </c>
      <c r="F36" s="85">
        <f>2.8+4.22</f>
        <v>7.02</v>
      </c>
      <c r="G36" s="85">
        <f>F36</f>
        <v>7.02</v>
      </c>
      <c r="H36" s="46">
        <f t="shared" ref="H36:H39" si="4">F36-E36-G36+D36+F36</f>
        <v>-5.0600000000000005</v>
      </c>
    </row>
    <row r="37" spans="1:26" ht="12.75" customHeight="1" x14ac:dyDescent="0.25">
      <c r="A37" s="142" t="s">
        <v>134</v>
      </c>
      <c r="B37" s="143"/>
      <c r="C37" s="85"/>
      <c r="D37" s="85">
        <v>-15.13</v>
      </c>
      <c r="E37" s="85">
        <f>17.61+25.74</f>
        <v>43.349999999999994</v>
      </c>
      <c r="F37" s="85">
        <f>13.78+20.18</f>
        <v>33.96</v>
      </c>
      <c r="G37" s="85">
        <f t="shared" ref="G37:G39" si="5">F37</f>
        <v>33.96</v>
      </c>
      <c r="H37" s="46">
        <f t="shared" si="4"/>
        <v>-24.519999999999996</v>
      </c>
    </row>
    <row r="38" spans="1:26" ht="12.75" customHeight="1" x14ac:dyDescent="0.25">
      <c r="A38" s="142" t="s">
        <v>135</v>
      </c>
      <c r="B38" s="143"/>
      <c r="C38" s="85"/>
      <c r="D38" s="85">
        <v>-47.96</v>
      </c>
      <c r="E38" s="85">
        <f>44.16+65.48</f>
        <v>109.64</v>
      </c>
      <c r="F38" s="85">
        <f>36.32+52.89</f>
        <v>89.210000000000008</v>
      </c>
      <c r="G38" s="85">
        <f t="shared" si="5"/>
        <v>89.210000000000008</v>
      </c>
      <c r="H38" s="46">
        <f t="shared" si="4"/>
        <v>-68.389999999999986</v>
      </c>
    </row>
    <row r="39" spans="1:26" ht="12.75" customHeight="1" x14ac:dyDescent="0.25">
      <c r="A39" s="142" t="s">
        <v>136</v>
      </c>
      <c r="B39" s="143"/>
      <c r="C39" s="85"/>
      <c r="D39" s="85">
        <v>-2.33</v>
      </c>
      <c r="E39" s="85">
        <f>3.65+5.4</f>
        <v>9.0500000000000007</v>
      </c>
      <c r="F39" s="85">
        <f>2.72+4.15</f>
        <v>6.870000000000001</v>
      </c>
      <c r="G39" s="85">
        <f t="shared" si="5"/>
        <v>6.870000000000001</v>
      </c>
      <c r="H39" s="46">
        <f t="shared" si="4"/>
        <v>-4.51</v>
      </c>
    </row>
    <row r="40" spans="1:26" s="82" customFormat="1" ht="12" customHeight="1" x14ac:dyDescent="0.25">
      <c r="A40" s="97" t="s">
        <v>125</v>
      </c>
      <c r="B40" s="98"/>
      <c r="C40" s="75"/>
      <c r="D40" s="75"/>
      <c r="E40" s="75">
        <f>E8+E31+E34</f>
        <v>1547.91</v>
      </c>
      <c r="F40" s="75">
        <f t="shared" ref="F40:G40" si="6">F8+F31+F34</f>
        <v>1258.8999999999999</v>
      </c>
      <c r="G40" s="75">
        <f t="shared" si="6"/>
        <v>1024.2809999999999</v>
      </c>
      <c r="H40" s="75"/>
    </row>
    <row r="41" spans="1:26" ht="13.5" customHeight="1" x14ac:dyDescent="0.25">
      <c r="A41" s="99" t="s">
        <v>126</v>
      </c>
      <c r="B41" s="100"/>
      <c r="C41" s="75"/>
      <c r="D41" s="75"/>
      <c r="E41" s="75"/>
      <c r="F41" s="75"/>
      <c r="G41" s="99"/>
      <c r="H41" s="75"/>
      <c r="I41" s="4"/>
      <c r="J41" s="4"/>
    </row>
    <row r="42" spans="1:26" s="4" customFormat="1" ht="24.75" customHeight="1" x14ac:dyDescent="0.25">
      <c r="A42" s="167" t="s">
        <v>129</v>
      </c>
      <c r="B42" s="163"/>
      <c r="C42" s="101" t="s">
        <v>130</v>
      </c>
      <c r="D42" s="75">
        <v>13.29</v>
      </c>
      <c r="E42" s="75">
        <v>5.4</v>
      </c>
      <c r="F42" s="75">
        <v>5.4</v>
      </c>
      <c r="G42" s="75">
        <f>G44</f>
        <v>0.91800000000000015</v>
      </c>
      <c r="H42" s="75">
        <f t="shared" ref="H42:H44" si="7">F42-E42-G42+D42+F42</f>
        <v>17.771999999999998</v>
      </c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s="4" customFormat="1" ht="15" customHeight="1" x14ac:dyDescent="0.25">
      <c r="A43" s="95" t="s">
        <v>73</v>
      </c>
      <c r="B43" s="102"/>
      <c r="C43" s="101"/>
      <c r="D43" s="75">
        <v>13.29</v>
      </c>
      <c r="E43" s="75">
        <f>E42-E44</f>
        <v>4.4820000000000002</v>
      </c>
      <c r="F43" s="75">
        <f>F42-F44</f>
        <v>4.4820000000000002</v>
      </c>
      <c r="G43" s="75">
        <v>0</v>
      </c>
      <c r="H43" s="84">
        <f t="shared" si="7"/>
        <v>17.771999999999998</v>
      </c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ht="12" customHeight="1" x14ac:dyDescent="0.25">
      <c r="A44" s="138" t="s">
        <v>127</v>
      </c>
      <c r="B44" s="139"/>
      <c r="C44" s="85"/>
      <c r="D44" s="85">
        <v>0</v>
      </c>
      <c r="E44" s="85">
        <f>E42*17%</f>
        <v>0.91800000000000015</v>
      </c>
      <c r="F44" s="85">
        <f>F42*17%</f>
        <v>0.91800000000000015</v>
      </c>
      <c r="G44" s="85">
        <f>F44</f>
        <v>0.91800000000000015</v>
      </c>
      <c r="H44" s="75">
        <f t="shared" si="7"/>
        <v>0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x14ac:dyDescent="0.25">
      <c r="A45" s="132" t="s">
        <v>128</v>
      </c>
      <c r="B45" s="133"/>
      <c r="C45" s="75"/>
      <c r="D45" s="75"/>
      <c r="E45" s="75">
        <f>E42</f>
        <v>5.4</v>
      </c>
      <c r="F45" s="75">
        <f t="shared" ref="F45:G45" si="8">F42</f>
        <v>5.4</v>
      </c>
      <c r="G45" s="75">
        <f t="shared" si="8"/>
        <v>0.91800000000000015</v>
      </c>
      <c r="H45" s="75"/>
    </row>
    <row r="46" spans="1:26" x14ac:dyDescent="0.25">
      <c r="A46" s="132" t="s">
        <v>120</v>
      </c>
      <c r="B46" s="133"/>
      <c r="C46" s="75"/>
      <c r="D46" s="75"/>
      <c r="E46" s="75">
        <f>E40+E45</f>
        <v>1553.3100000000002</v>
      </c>
      <c r="F46" s="75">
        <f t="shared" ref="F46:G46" si="9">F40+F45</f>
        <v>1264.3</v>
      </c>
      <c r="G46" s="75">
        <f t="shared" si="9"/>
        <v>1025.1989999999998</v>
      </c>
      <c r="H46" s="75"/>
    </row>
    <row r="47" spans="1:26" s="80" customFormat="1" x14ac:dyDescent="0.25">
      <c r="A47" s="132" t="s">
        <v>121</v>
      </c>
      <c r="B47" s="133"/>
      <c r="C47" s="75"/>
      <c r="D47" s="75">
        <f>D3</f>
        <v>-564.76</v>
      </c>
      <c r="E47" s="75"/>
      <c r="F47" s="75"/>
      <c r="G47" s="75"/>
      <c r="H47" s="74">
        <f>F46-E46+D47+F46-G46</f>
        <v>-614.6690000000001</v>
      </c>
    </row>
    <row r="48" spans="1:26" s="80" customFormat="1" ht="25.5" customHeight="1" x14ac:dyDescent="0.25">
      <c r="A48" s="148" t="s">
        <v>149</v>
      </c>
      <c r="B48" s="148"/>
      <c r="C48" s="74"/>
      <c r="D48" s="74"/>
      <c r="E48" s="75"/>
      <c r="F48" s="75"/>
      <c r="G48" s="75"/>
      <c r="H48" s="74">
        <f>H49+H50-0.01</f>
        <v>-614.6690000000001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1:26" s="80" customFormat="1" ht="13.5" customHeight="1" x14ac:dyDescent="0.25">
      <c r="A49" s="148" t="s">
        <v>118</v>
      </c>
      <c r="B49" s="163"/>
      <c r="C49" s="74"/>
      <c r="D49" s="74"/>
      <c r="E49" s="75"/>
      <c r="F49" s="75"/>
      <c r="G49" s="75"/>
      <c r="H49" s="74">
        <f>H32+H42</f>
        <v>359.67699999999996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1:26" s="80" customFormat="1" ht="15" customHeight="1" x14ac:dyDescent="0.25">
      <c r="A50" s="148" t="s">
        <v>119</v>
      </c>
      <c r="B50" s="163"/>
      <c r="C50" s="74"/>
      <c r="D50" s="74"/>
      <c r="E50" s="75"/>
      <c r="F50" s="75"/>
      <c r="G50" s="75"/>
      <c r="H50" s="74">
        <f>H8+H33+H34</f>
        <v>-974.33600000000001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spans="1:26" s="4" customFormat="1" ht="14.25" customHeight="1" x14ac:dyDescent="0.25">
      <c r="A51" s="168"/>
      <c r="B51" s="169"/>
      <c r="C51" s="169"/>
      <c r="D51" s="169"/>
      <c r="E51" s="169"/>
      <c r="F51" s="169"/>
      <c r="G51" s="169"/>
      <c r="H51" s="169"/>
    </row>
    <row r="52" spans="1:26" s="4" customFormat="1" ht="14.25" customHeight="1" x14ac:dyDescent="0.25">
      <c r="A52" s="86"/>
      <c r="B52" s="87"/>
      <c r="C52" s="87"/>
      <c r="D52" s="87"/>
      <c r="E52" s="87"/>
      <c r="F52" s="87"/>
      <c r="G52" s="87"/>
      <c r="H52" s="87"/>
    </row>
    <row r="53" spans="1:26" x14ac:dyDescent="0.25">
      <c r="A53" s="20" t="s">
        <v>150</v>
      </c>
      <c r="D53" s="21"/>
      <c r="E53" s="21"/>
      <c r="F53" s="21"/>
      <c r="G53" s="21"/>
    </row>
    <row r="54" spans="1:26" x14ac:dyDescent="0.25">
      <c r="A54" s="121" t="s">
        <v>57</v>
      </c>
      <c r="B54" s="126"/>
      <c r="C54" s="126"/>
      <c r="D54" s="106"/>
      <c r="E54" s="28" t="s">
        <v>58</v>
      </c>
      <c r="F54" s="28" t="s">
        <v>59</v>
      </c>
      <c r="G54" s="28" t="s">
        <v>60</v>
      </c>
      <c r="H54" s="6" t="s">
        <v>122</v>
      </c>
    </row>
    <row r="55" spans="1:26" x14ac:dyDescent="0.25">
      <c r="A55" s="127" t="s">
        <v>159</v>
      </c>
      <c r="B55" s="128"/>
      <c r="C55" s="128"/>
      <c r="D55" s="129"/>
      <c r="E55" s="29" t="s">
        <v>155</v>
      </c>
      <c r="F55" s="28">
        <v>1</v>
      </c>
      <c r="G55" s="30">
        <v>0.61</v>
      </c>
      <c r="H55" s="6" t="s">
        <v>123</v>
      </c>
    </row>
    <row r="56" spans="1:26" x14ac:dyDescent="0.25">
      <c r="A56" s="164" t="s">
        <v>154</v>
      </c>
      <c r="B56" s="165"/>
      <c r="C56" s="165"/>
      <c r="D56" s="166"/>
      <c r="E56" s="29" t="s">
        <v>156</v>
      </c>
      <c r="F56" s="28" t="s">
        <v>157</v>
      </c>
      <c r="G56" s="30">
        <v>31</v>
      </c>
      <c r="H56" s="6" t="s">
        <v>158</v>
      </c>
    </row>
    <row r="57" spans="1:26" s="4" customFormat="1" x14ac:dyDescent="0.25">
      <c r="A57" s="123" t="s">
        <v>7</v>
      </c>
      <c r="B57" s="124"/>
      <c r="C57" s="124"/>
      <c r="D57" s="125"/>
      <c r="E57" s="43"/>
      <c r="F57" s="44"/>
      <c r="G57" s="45">
        <f>SUM(G55:G56)</f>
        <v>31.61</v>
      </c>
      <c r="H57" s="69"/>
    </row>
    <row r="58" spans="1:26" x14ac:dyDescent="0.25">
      <c r="A58" s="20" t="s">
        <v>46</v>
      </c>
      <c r="D58" s="21"/>
      <c r="E58" s="21"/>
      <c r="F58" s="21"/>
      <c r="G58" s="21"/>
    </row>
    <row r="59" spans="1:26" x14ac:dyDescent="0.25">
      <c r="A59" s="20" t="s">
        <v>47</v>
      </c>
      <c r="D59" s="21"/>
      <c r="E59" s="21"/>
      <c r="F59" s="21"/>
      <c r="G59" s="21"/>
    </row>
    <row r="60" spans="1:26" ht="23.25" customHeight="1" x14ac:dyDescent="0.25">
      <c r="A60" s="121" t="s">
        <v>62</v>
      </c>
      <c r="B60" s="126"/>
      <c r="C60" s="126"/>
      <c r="D60" s="126"/>
      <c r="E60" s="106"/>
      <c r="F60" s="31" t="s">
        <v>59</v>
      </c>
      <c r="G60" s="17" t="s">
        <v>61</v>
      </c>
    </row>
    <row r="61" spans="1:26" x14ac:dyDescent="0.25">
      <c r="A61" s="127" t="s">
        <v>115</v>
      </c>
      <c r="B61" s="128"/>
      <c r="C61" s="128"/>
      <c r="D61" s="128"/>
      <c r="E61" s="129"/>
      <c r="F61" s="28">
        <v>1</v>
      </c>
      <c r="G61" s="28">
        <v>250.53</v>
      </c>
    </row>
    <row r="62" spans="1:26" x14ac:dyDescent="0.25">
      <c r="A62" s="35"/>
      <c r="B62" s="36"/>
      <c r="C62" s="36"/>
      <c r="D62" s="36"/>
      <c r="E62" s="36"/>
      <c r="F62" s="37"/>
      <c r="G62" s="37"/>
    </row>
    <row r="63" spans="1:26" x14ac:dyDescent="0.25">
      <c r="A63" s="41" t="s">
        <v>74</v>
      </c>
      <c r="B63" s="42"/>
      <c r="C63" s="42"/>
      <c r="D63" s="42"/>
      <c r="E63" s="42"/>
      <c r="F63" s="28"/>
      <c r="G63" s="28"/>
    </row>
    <row r="64" spans="1:26" x14ac:dyDescent="0.25">
      <c r="A64" s="121" t="s">
        <v>75</v>
      </c>
      <c r="B64" s="122"/>
      <c r="C64" s="105" t="s">
        <v>76</v>
      </c>
      <c r="D64" s="122"/>
      <c r="E64" s="28" t="s">
        <v>77</v>
      </c>
      <c r="F64" s="28" t="s">
        <v>78</v>
      </c>
      <c r="G64" s="28" t="s">
        <v>79</v>
      </c>
    </row>
    <row r="65" spans="1:7" x14ac:dyDescent="0.25">
      <c r="A65" s="121" t="s">
        <v>142</v>
      </c>
      <c r="B65" s="122"/>
      <c r="C65" s="105" t="s">
        <v>56</v>
      </c>
      <c r="D65" s="106"/>
      <c r="E65" s="7" t="s">
        <v>56</v>
      </c>
      <c r="F65" s="7" t="s">
        <v>56</v>
      </c>
      <c r="G65" s="7" t="s">
        <v>56</v>
      </c>
    </row>
    <row r="66" spans="1:7" x14ac:dyDescent="0.25">
      <c r="A66" s="38"/>
      <c r="B66" s="39"/>
      <c r="C66" s="25"/>
      <c r="D66" s="40"/>
      <c r="E66" s="37"/>
      <c r="F66" s="37"/>
      <c r="G66" s="37"/>
    </row>
    <row r="67" spans="1:7" ht="18" customHeight="1" x14ac:dyDescent="0.25">
      <c r="A67" s="20" t="s">
        <v>116</v>
      </c>
      <c r="B67" s="25"/>
      <c r="C67" s="65"/>
      <c r="D67" s="66"/>
      <c r="E67" s="66"/>
      <c r="F67" s="66"/>
      <c r="G67" s="66"/>
    </row>
    <row r="68" spans="1:7" x14ac:dyDescent="0.25">
      <c r="A68" s="20" t="s">
        <v>151</v>
      </c>
      <c r="B68" s="59"/>
      <c r="C68" s="60"/>
      <c r="D68" s="20"/>
      <c r="E68" s="32"/>
      <c r="F68" s="61"/>
      <c r="G68" s="32"/>
    </row>
    <row r="69" spans="1:7" ht="41.25" customHeight="1" x14ac:dyDescent="0.25">
      <c r="A69" s="149" t="s">
        <v>160</v>
      </c>
      <c r="B69" s="149"/>
      <c r="C69" s="149"/>
      <c r="D69" s="149"/>
      <c r="E69" s="149"/>
      <c r="F69" s="149"/>
      <c r="G69" s="149"/>
    </row>
    <row r="70" spans="1:7" x14ac:dyDescent="0.25">
      <c r="A70" s="20"/>
      <c r="B70" s="59"/>
      <c r="C70" s="60"/>
      <c r="D70" s="20"/>
      <c r="E70" s="32"/>
      <c r="F70" s="61"/>
      <c r="G70" s="32"/>
    </row>
    <row r="71" spans="1:7" x14ac:dyDescent="0.25">
      <c r="A71" s="20"/>
      <c r="B71" s="59"/>
      <c r="C71" s="60"/>
      <c r="D71" s="20"/>
      <c r="E71" s="32"/>
      <c r="F71" s="61"/>
      <c r="G71" s="32"/>
    </row>
    <row r="72" spans="1:7" x14ac:dyDescent="0.25">
      <c r="A72" t="s">
        <v>80</v>
      </c>
      <c r="E72" t="s">
        <v>153</v>
      </c>
    </row>
    <row r="73" spans="1:7" x14ac:dyDescent="0.25">
      <c r="A73" t="s">
        <v>81</v>
      </c>
    </row>
    <row r="74" spans="1:7" x14ac:dyDescent="0.25">
      <c r="A74" t="s">
        <v>91</v>
      </c>
    </row>
    <row r="76" spans="1:7" x14ac:dyDescent="0.25">
      <c r="A76" s="70" t="s">
        <v>82</v>
      </c>
      <c r="B76" s="71"/>
      <c r="C76" s="71"/>
    </row>
    <row r="77" spans="1:7" x14ac:dyDescent="0.25">
      <c r="A77" s="70" t="s">
        <v>83</v>
      </c>
      <c r="B77" s="71"/>
      <c r="C77" s="71" t="s">
        <v>23</v>
      </c>
    </row>
    <row r="78" spans="1:7" x14ac:dyDescent="0.25">
      <c r="A78" s="70" t="s">
        <v>84</v>
      </c>
      <c r="B78" s="71"/>
      <c r="C78" s="71" t="s">
        <v>85</v>
      </c>
    </row>
    <row r="79" spans="1:7" x14ac:dyDescent="0.25">
      <c r="A79" s="70" t="s">
        <v>86</v>
      </c>
      <c r="B79" s="71"/>
      <c r="C79" s="71" t="s">
        <v>152</v>
      </c>
    </row>
  </sheetData>
  <mergeCells count="51">
    <mergeCell ref="A4:B4"/>
    <mergeCell ref="A5:B5"/>
    <mergeCell ref="A49:B49"/>
    <mergeCell ref="A50:B50"/>
    <mergeCell ref="A56:D56"/>
    <mergeCell ref="A14:B14"/>
    <mergeCell ref="A15:B15"/>
    <mergeCell ref="A17:B17"/>
    <mergeCell ref="A18:B18"/>
    <mergeCell ref="A21:B21"/>
    <mergeCell ref="A20:B20"/>
    <mergeCell ref="A23:B23"/>
    <mergeCell ref="A42:B42"/>
    <mergeCell ref="A55:D55"/>
    <mergeCell ref="A54:D54"/>
    <mergeCell ref="A51:H51"/>
    <mergeCell ref="A3:B3"/>
    <mergeCell ref="A6:H6"/>
    <mergeCell ref="A48:B48"/>
    <mergeCell ref="A69:G69"/>
    <mergeCell ref="A65:B65"/>
    <mergeCell ref="C65:D65"/>
    <mergeCell ref="A7:B7"/>
    <mergeCell ref="A8:B8"/>
    <mergeCell ref="A10:B10"/>
    <mergeCell ref="A11:H11"/>
    <mergeCell ref="A12:B12"/>
    <mergeCell ref="G27:G28"/>
    <mergeCell ref="A26:B26"/>
    <mergeCell ref="A27:B28"/>
    <mergeCell ref="C27:C28"/>
    <mergeCell ref="D27:D28"/>
    <mergeCell ref="E27:E28"/>
    <mergeCell ref="F27:F28"/>
    <mergeCell ref="A47:B47"/>
    <mergeCell ref="A30:B30"/>
    <mergeCell ref="A31:B31"/>
    <mergeCell ref="A33:B33"/>
    <mergeCell ref="A44:B44"/>
    <mergeCell ref="A34:B34"/>
    <mergeCell ref="A36:B36"/>
    <mergeCell ref="A37:B37"/>
    <mergeCell ref="A38:B38"/>
    <mergeCell ref="A39:B39"/>
    <mergeCell ref="A45:B45"/>
    <mergeCell ref="A46:B46"/>
    <mergeCell ref="A64:B64"/>
    <mergeCell ref="C64:D64"/>
    <mergeCell ref="A57:D57"/>
    <mergeCell ref="A60:E60"/>
    <mergeCell ref="A61:E6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2020-03-17T00:13:24Z</cp:lastPrinted>
  <dcterms:created xsi:type="dcterms:W3CDTF">2013-02-18T04:38:06Z</dcterms:created>
  <dcterms:modified xsi:type="dcterms:W3CDTF">2020-03-19T22:17:48Z</dcterms:modified>
</cp:coreProperties>
</file>