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E14" i="8" l="1"/>
  <c r="E13" i="8"/>
  <c r="D3" i="8"/>
  <c r="D8" i="8"/>
  <c r="D39" i="8"/>
  <c r="D38" i="8"/>
  <c r="D37" i="8"/>
  <c r="D36" i="8"/>
  <c r="D34" i="8"/>
  <c r="D33" i="8"/>
  <c r="D32" i="8"/>
  <c r="D31" i="8"/>
  <c r="D24" i="8"/>
  <c r="D18" i="8"/>
  <c r="D15" i="8"/>
  <c r="D12" i="8"/>
  <c r="F8" i="8"/>
  <c r="E8" i="8"/>
  <c r="H8" i="8"/>
  <c r="F33" i="8"/>
  <c r="G33" i="8"/>
  <c r="G31" i="8"/>
  <c r="H31" i="8"/>
  <c r="F34" i="8"/>
  <c r="E34" i="8"/>
  <c r="G34" i="8"/>
  <c r="H34" i="8"/>
  <c r="H50" i="8"/>
  <c r="F44" i="8"/>
  <c r="G44" i="8"/>
  <c r="G42" i="8"/>
  <c r="H42" i="8"/>
  <c r="H49" i="8"/>
  <c r="G12" i="8"/>
  <c r="G15" i="8"/>
  <c r="G18" i="8"/>
  <c r="G21" i="8"/>
  <c r="G24" i="8"/>
  <c r="G27" i="8"/>
  <c r="G8" i="8"/>
  <c r="G40" i="8"/>
  <c r="F40" i="8"/>
  <c r="E40" i="8"/>
  <c r="H39" i="8"/>
  <c r="H38" i="8"/>
  <c r="H37" i="8"/>
  <c r="H36" i="8"/>
  <c r="F32" i="8"/>
  <c r="E33" i="8"/>
  <c r="E32" i="8"/>
  <c r="H32" i="8"/>
  <c r="D47" i="8"/>
  <c r="F45" i="8"/>
  <c r="F46" i="8"/>
  <c r="E45" i="8"/>
  <c r="E46" i="8"/>
  <c r="G45" i="8"/>
  <c r="G46" i="8"/>
  <c r="H47" i="8"/>
  <c r="H33" i="8"/>
  <c r="G30" i="8"/>
  <c r="F30" i="8"/>
  <c r="E30" i="8"/>
  <c r="E44" i="8"/>
  <c r="H44" i="8"/>
  <c r="F43" i="8"/>
  <c r="E43" i="8"/>
  <c r="H43" i="8"/>
  <c r="G61" i="8"/>
  <c r="H48" i="8"/>
  <c r="C33" i="8"/>
  <c r="C32" i="8"/>
  <c r="C30" i="8"/>
  <c r="C29" i="8"/>
  <c r="C26" i="8"/>
  <c r="C25" i="8"/>
  <c r="C23" i="8"/>
  <c r="C22" i="8"/>
  <c r="C20" i="8"/>
  <c r="C19" i="8"/>
  <c r="C17" i="8"/>
  <c r="C16" i="8"/>
  <c r="C14" i="8"/>
  <c r="C13" i="8"/>
  <c r="C9" i="8"/>
  <c r="D30" i="8"/>
  <c r="H30" i="8"/>
  <c r="F29" i="8"/>
  <c r="E29" i="8"/>
  <c r="D29" i="8"/>
  <c r="H29" i="8"/>
  <c r="H28" i="8"/>
  <c r="H27" i="8"/>
  <c r="F26" i="8"/>
  <c r="E26" i="8"/>
  <c r="D26" i="8"/>
  <c r="H26" i="8"/>
  <c r="F25" i="8"/>
  <c r="E25" i="8"/>
  <c r="D25" i="8"/>
  <c r="H25" i="8"/>
  <c r="H24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D14" i="8"/>
  <c r="H14" i="8"/>
  <c r="F13" i="8"/>
  <c r="D13" i="8"/>
  <c r="H13" i="8"/>
  <c r="H12" i="8"/>
  <c r="F10" i="8"/>
  <c r="E10" i="8"/>
  <c r="D10" i="8"/>
  <c r="H10" i="8"/>
  <c r="F9" i="8"/>
  <c r="E9" i="8"/>
  <c r="D9" i="8"/>
  <c r="H9" i="8"/>
  <c r="G29" i="8"/>
  <c r="G26" i="8"/>
  <c r="G25" i="8"/>
  <c r="G23" i="8"/>
  <c r="G20" i="8"/>
  <c r="G19" i="8"/>
  <c r="G17" i="8"/>
  <c r="G16" i="8"/>
  <c r="G14" i="8"/>
  <c r="G13" i="8"/>
  <c r="G10" i="8"/>
  <c r="G9" i="8"/>
</calcChain>
</file>

<file path=xl/sharedStrings.xml><?xml version="1.0" encoding="utf-8"?>
<sst xmlns="http://schemas.openxmlformats.org/spreadsheetml/2006/main" count="187" uniqueCount="163">
  <si>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</si>
  <si>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</si>
  <si>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</si>
  <si>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</si>
  <si>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</si>
  <si>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</si>
  <si>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</si>
  <si>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</si>
  <si>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</si>
  <si>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</si>
  <si>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</si>
  <si>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</si>
  <si>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</si>
  <si>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</si>
  <si>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</si>
  <si>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</si>
  <si>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</si>
  <si>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</si>
  <si>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</si>
  <si>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</si>
  <si>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</si>
  <si>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</si>
  <si>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</si>
  <si>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</si>
  <si>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</si>
  <si>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</si>
  <si>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</si>
  <si>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</si>
  <si>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</si>
  <si>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</si>
  <si>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</si>
  <si>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</si>
  <si>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</si>
  <si>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</si>
  <si>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</si>
  <si>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</si>
  <si>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</si>
  <si>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</si>
  <si>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</si>
  <si>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</si>
  <si>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</si>
  <si>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</si>
  <si>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</si>
  <si>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</si>
  <si>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</si>
  <si>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</si>
  <si>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</si>
  <si>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</si>
  <si>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</si>
  <si>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</si>
  <si>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</si>
  <si>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</si>
  <si>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</si>
  <si>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</si>
  <si>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</si>
  <si>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1 лифт</t>
  </si>
  <si>
    <t>1 м/провод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</si>
  <si>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</si>
  <si>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</si>
  <si>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</si>
  <si>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</si>
  <si>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</si>
  <si>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</si>
  <si>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</si>
  <si>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</si>
  <si>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</si>
  <si>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</si>
  <si>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</si>
  <si>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</si>
  <si>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</si>
  <si>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</si>
  <si>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</si>
  <si>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</si>
  <si>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</si>
  <si>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</si>
  <si>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</si>
  <si>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</si>
  <si>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</si>
  <si>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</si>
  <si>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</si>
  <si>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</si>
  <si>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</si>
  <si>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</si>
  <si>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</si>
  <si>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</si>
  <si>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</si>
  <si>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</si>
  <si>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</si>
  <si>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</si>
  <si>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</si>
  <si>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ООО "Территория"</t>
  </si>
  <si>
    <t>Договор управления</t>
  </si>
  <si>
    <t xml:space="preserve"> ООО "Управляющая компания Ленинского района-1"</t>
  </si>
  <si>
    <t>1.Сведения об Управляющей компании Ленинского района-1</t>
  </si>
  <si>
    <t>Ленинского района-1":</t>
  </si>
  <si>
    <t>2-441-335</t>
  </si>
  <si>
    <t>1993 год</t>
  </si>
  <si>
    <t>01.11.2008г.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</si>
  <si>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</si>
  <si>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</si>
  <si>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</si>
  <si>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</si>
  <si>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</si>
  <si>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</si>
  <si>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</si>
  <si>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</si>
  <si>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</si>
  <si>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</si>
  <si>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</si>
  <si>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</si>
  <si>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</si>
  <si>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</si>
  <si>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</si>
  <si>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</si>
  <si>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</si>
  <si>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"Жилспецсервис"</t>
  </si>
  <si>
    <t>ул. Луговая,75/а</t>
  </si>
  <si>
    <t>ул. Тунгусская, 8</t>
  </si>
  <si>
    <t>Колличество проживающих</t>
  </si>
  <si>
    <t>техническое обслуживание лифтов</t>
  </si>
  <si>
    <t>Часть 4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</si>
  <si>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</si>
  <si>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</si>
  <si>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</si>
  <si>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</si>
  <si>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</si>
  <si>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апрель</t>
  </si>
  <si>
    <t>исполн-ль</t>
  </si>
  <si>
    <t>Ресо Гарантия</t>
  </si>
  <si>
    <t>ООО " Восток Мегаполис "</t>
  </si>
  <si>
    <t>ИТОГО ПО ДОМУ:</t>
  </si>
  <si>
    <t>ПРОЧИЕ УСЛУГИ:</t>
  </si>
  <si>
    <t>в т.ч. услуги по управлению,налоги</t>
  </si>
  <si>
    <t>ИТОГО ПО ПРОЧИМ УСЛУГАМ:</t>
  </si>
  <si>
    <t>3.Коммуникации в доме, исполн. ООО Ростелеком</t>
  </si>
  <si>
    <t>450 р. в месяц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</si>
  <si>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</si>
  <si>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</si>
  <si>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</si>
  <si>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</si>
  <si>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</si>
  <si>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</si>
  <si>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обязательное страхование лифтов </t>
  </si>
  <si>
    <t>тариф на 1 кв.м.</t>
  </si>
  <si>
    <t xml:space="preserve">                       Отчет ООО "Управляющей компании Ленинского района-1"  за 2018 г.</t>
  </si>
  <si>
    <t xml:space="preserve">                                                                             № 4 корп.2 ул. Зейская</t>
  </si>
  <si>
    <t>9 этажей,стр. 0 - 6 жтажей</t>
  </si>
  <si>
    <t>1 подъезд. Стр.0-6 подъездов</t>
  </si>
  <si>
    <t>всего:4171,54 кв.м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</si>
  <si>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</si>
  <si>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</si>
  <si>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</si>
  <si>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</si>
  <si>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3. Перечень работ, выполненных по статье " текущий ремонт"  в 2018 году.</t>
  </si>
  <si>
    <t>замена моноблока в лифте</t>
  </si>
  <si>
    <t>ЛифтДВ</t>
  </si>
  <si>
    <t>замена задвижки на отопление</t>
  </si>
  <si>
    <t>2 шт</t>
  </si>
  <si>
    <t>Ландшафт</t>
  </si>
  <si>
    <t>Предложение Управляющей компании: ремонт межпанельных швов. Собственникам необходимо предоставить протокол общего собрания о проведении предложенных, либо иных необходимых работ.</t>
  </si>
  <si>
    <t>План по статье "текущий ремонт" на 2019 год</t>
  </si>
  <si>
    <t>Зейская, 4, корп.2</t>
  </si>
  <si>
    <t>ИСХ   №  62/03 от 13.03.2019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</si>
</sst>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7" fillId="0" borderId="0" xfId="0" applyFont="1"/>
    <xf numFmtId="0" fontId="6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3" fillId="0" borderId="1" xfId="0" applyFont="1" applyBorder="1" applyAlignment="1"/>
    <xf numFmtId="0" fontId="13" fillId="0" borderId="1" xfId="0" applyFont="1" applyBorder="1"/>
    <xf numFmtId="0" fontId="13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8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Font="1"/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8" fillId="2" borderId="1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7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4" fillId="0" borderId="0" xfId="0" applyFont="1" applyBorder="1"/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2" fontId="8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8" xfId="2" applyNumberFormat="1" applyFont="1" applyFill="1" applyBorder="1" applyAlignment="1" applyProtection="1">
      <alignment horizontal="center"/>
    </xf>
    <xf numFmtId="49" fontId="9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8" fillId="2" borderId="7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8" xfId="0" applyFont="1" applyBorder="1" applyAlignment="1"/>
    <xf numFmtId="0" fontId="8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2" borderId="2" xfId="0" applyFont="1" applyFill="1" applyBorder="1" applyAlignment="1"/>
    <xf numFmtId="0" fontId="3" fillId="2" borderId="8" xfId="0" applyFont="1" applyFill="1" applyBorder="1" applyAlignment="1"/>
    <xf numFmtId="0" fontId="8" fillId="2" borderId="2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1" fillId="0" borderId="2" xfId="0" applyFont="1" applyBorder="1" applyAlignment="1"/>
    <xf numFmtId="0" fontId="4" fillId="0" borderId="7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E14" sqref="E1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144</v>
      </c>
      <c r="C1" s="1"/>
    </row>
    <row r="2" spans="1:4" ht="15" customHeight="1" x14ac:dyDescent="0.25">
      <c r="A2" s="2" t="s">
        <v>50</v>
      </c>
      <c r="C2" s="4"/>
    </row>
    <row r="3" spans="1:4" ht="15" customHeight="1" x14ac:dyDescent="0.25">
      <c r="A3" s="111" t="s">
        <v>145</v>
      </c>
      <c r="B3" s="112"/>
      <c r="C3" s="112"/>
      <c r="D3" s="112"/>
    </row>
    <row r="4" spans="1:4" ht="14.25" customHeight="1" x14ac:dyDescent="0.25">
      <c r="A4" s="21" t="s">
        <v>162</v>
      </c>
      <c r="B4" s="82"/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93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92</v>
      </c>
      <c r="D8" s="9"/>
    </row>
    <row r="9" spans="1:4" s="3" customFormat="1" ht="12" customHeight="1" x14ac:dyDescent="0.25">
      <c r="A9" s="12" t="s">
        <v>1</v>
      </c>
      <c r="B9" s="13" t="s">
        <v>10</v>
      </c>
      <c r="C9" s="116" t="s">
        <v>11</v>
      </c>
      <c r="D9" s="117"/>
    </row>
    <row r="10" spans="1:4" s="3" customFormat="1" ht="24" customHeight="1" x14ac:dyDescent="0.25">
      <c r="A10" s="12" t="s">
        <v>2</v>
      </c>
      <c r="B10" s="14" t="s">
        <v>12</v>
      </c>
      <c r="C10" s="118" t="s">
        <v>99</v>
      </c>
      <c r="D10" s="119"/>
    </row>
    <row r="11" spans="1:4" s="3" customFormat="1" ht="15" customHeight="1" x14ac:dyDescent="0.25">
      <c r="A11" s="12" t="s">
        <v>3</v>
      </c>
      <c r="B11" s="13" t="s">
        <v>13</v>
      </c>
      <c r="C11" s="116" t="s">
        <v>14</v>
      </c>
      <c r="D11" s="117"/>
    </row>
    <row r="12" spans="1:4" s="3" customFormat="1" ht="12.75" customHeight="1" x14ac:dyDescent="0.25">
      <c r="A12" s="122">
        <v>5</v>
      </c>
      <c r="B12" s="122" t="s">
        <v>100</v>
      </c>
      <c r="C12" s="58" t="s">
        <v>101</v>
      </c>
      <c r="D12" s="59" t="s">
        <v>102</v>
      </c>
    </row>
    <row r="13" spans="1:4" s="3" customFormat="1" ht="14.25" customHeight="1" x14ac:dyDescent="0.25">
      <c r="A13" s="122"/>
      <c r="B13" s="122"/>
      <c r="C13" s="58" t="s">
        <v>103</v>
      </c>
      <c r="D13" s="59" t="s">
        <v>104</v>
      </c>
    </row>
    <row r="14" spans="1:4" s="3" customFormat="1" x14ac:dyDescent="0.25">
      <c r="A14" s="122"/>
      <c r="B14" s="122"/>
      <c r="C14" s="58" t="s">
        <v>105</v>
      </c>
      <c r="D14" s="59" t="s">
        <v>106</v>
      </c>
    </row>
    <row r="15" spans="1:4" s="3" customFormat="1" ht="16.5" customHeight="1" x14ac:dyDescent="0.25">
      <c r="A15" s="122"/>
      <c r="B15" s="122"/>
      <c r="C15" s="58" t="s">
        <v>107</v>
      </c>
      <c r="D15" s="59" t="s">
        <v>108</v>
      </c>
    </row>
    <row r="16" spans="1:4" s="3" customFormat="1" ht="16.5" customHeight="1" x14ac:dyDescent="0.25">
      <c r="A16" s="122"/>
      <c r="B16" s="122"/>
      <c r="C16" s="58" t="s">
        <v>109</v>
      </c>
      <c r="D16" s="59" t="s">
        <v>110</v>
      </c>
    </row>
    <row r="17" spans="1:4" s="5" customFormat="1" ht="15.75" customHeight="1" x14ac:dyDescent="0.25">
      <c r="A17" s="122"/>
      <c r="B17" s="122"/>
      <c r="C17" s="58" t="s">
        <v>111</v>
      </c>
      <c r="D17" s="59" t="s">
        <v>112</v>
      </c>
    </row>
    <row r="18" spans="1:4" s="5" customFormat="1" ht="15.75" customHeight="1" x14ac:dyDescent="0.25">
      <c r="A18" s="122"/>
      <c r="B18" s="122"/>
      <c r="C18" s="60" t="s">
        <v>113</v>
      </c>
      <c r="D18" s="59" t="s">
        <v>114</v>
      </c>
    </row>
    <row r="19" spans="1:4" ht="21.75" customHeight="1" x14ac:dyDescent="0.25">
      <c r="A19" s="12" t="s">
        <v>4</v>
      </c>
      <c r="B19" s="13" t="s">
        <v>15</v>
      </c>
      <c r="C19" s="123" t="s">
        <v>98</v>
      </c>
      <c r="D19" s="124"/>
    </row>
    <row r="20" spans="1:4" s="5" customFormat="1" ht="28.5" customHeight="1" x14ac:dyDescent="0.25">
      <c r="A20" s="12" t="s">
        <v>5</v>
      </c>
      <c r="B20" s="13" t="s">
        <v>16</v>
      </c>
      <c r="C20" s="125" t="s">
        <v>54</v>
      </c>
      <c r="D20" s="126"/>
    </row>
    <row r="21" spans="1:4" s="5" customFormat="1" ht="15" customHeight="1" x14ac:dyDescent="0.25">
      <c r="A21" s="12" t="s">
        <v>6</v>
      </c>
      <c r="B21" s="13" t="s">
        <v>17</v>
      </c>
      <c r="C21" s="118" t="s">
        <v>18</v>
      </c>
      <c r="D21" s="127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x14ac:dyDescent="0.25">
      <c r="A25" s="6"/>
      <c r="B25" s="17" t="s">
        <v>20</v>
      </c>
      <c r="C25" s="7" t="s">
        <v>21</v>
      </c>
      <c r="D25" s="57" t="s">
        <v>22</v>
      </c>
    </row>
    <row r="26" spans="1:4" ht="24" customHeight="1" x14ac:dyDescent="0.25">
      <c r="A26" s="113" t="s">
        <v>25</v>
      </c>
      <c r="B26" s="114"/>
      <c r="C26" s="114"/>
      <c r="D26" s="115"/>
    </row>
    <row r="27" spans="1:4" ht="12" customHeight="1" x14ac:dyDescent="0.25">
      <c r="A27" s="54"/>
      <c r="B27" s="55"/>
      <c r="C27" s="55"/>
      <c r="D27" s="56"/>
    </row>
    <row r="28" spans="1:4" x14ac:dyDescent="0.25">
      <c r="A28" s="7">
        <v>1</v>
      </c>
      <c r="B28" s="6" t="s">
        <v>90</v>
      </c>
      <c r="C28" s="6" t="s">
        <v>23</v>
      </c>
      <c r="D28" s="6" t="s">
        <v>24</v>
      </c>
    </row>
    <row r="29" spans="1:4" ht="14.25" customHeight="1" x14ac:dyDescent="0.25">
      <c r="A29" s="19" t="s">
        <v>26</v>
      </c>
      <c r="B29" s="18"/>
      <c r="C29" s="18"/>
      <c r="D29" s="18"/>
    </row>
    <row r="30" spans="1:4" ht="13.5" customHeight="1" x14ac:dyDescent="0.25">
      <c r="A30" s="7">
        <v>1</v>
      </c>
      <c r="B30" s="6" t="s">
        <v>115</v>
      </c>
      <c r="C30" s="6" t="s">
        <v>116</v>
      </c>
      <c r="D30" s="10" t="s">
        <v>95</v>
      </c>
    </row>
    <row r="31" spans="1:4" x14ac:dyDescent="0.25">
      <c r="A31" s="19" t="s">
        <v>41</v>
      </c>
      <c r="B31" s="18"/>
      <c r="C31" s="18"/>
      <c r="D31" s="18"/>
    </row>
    <row r="32" spans="1:4" x14ac:dyDescent="0.25">
      <c r="A32" s="19" t="s">
        <v>42</v>
      </c>
      <c r="B32" s="18"/>
      <c r="C32" s="18"/>
      <c r="D32" s="18"/>
    </row>
    <row r="33" spans="1:4" x14ac:dyDescent="0.25">
      <c r="A33" s="7">
        <v>1</v>
      </c>
      <c r="B33" s="6" t="s">
        <v>129</v>
      </c>
      <c r="C33" s="6" t="s">
        <v>117</v>
      </c>
      <c r="D33" s="10" t="s">
        <v>27</v>
      </c>
    </row>
    <row r="34" spans="1:4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9" t="s">
        <v>31</v>
      </c>
      <c r="B36" s="18"/>
      <c r="C36" s="18"/>
      <c r="D36" s="18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4.5" customHeight="1" x14ac:dyDescent="0.25">
      <c r="A38" s="26"/>
      <c r="B38" s="11"/>
      <c r="C38" s="11"/>
      <c r="D38" s="11"/>
    </row>
    <row r="39" spans="1:4" x14ac:dyDescent="0.25">
      <c r="A39" s="4" t="s">
        <v>49</v>
      </c>
      <c r="B39" s="18"/>
      <c r="C39" s="18"/>
      <c r="D39" s="18"/>
    </row>
    <row r="40" spans="1:4" ht="15" customHeight="1" x14ac:dyDescent="0.25">
      <c r="A40" s="7">
        <v>1</v>
      </c>
      <c r="B40" s="6" t="s">
        <v>33</v>
      </c>
      <c r="C40" s="120" t="s">
        <v>96</v>
      </c>
      <c r="D40" s="121"/>
    </row>
    <row r="41" spans="1:4" x14ac:dyDescent="0.25">
      <c r="A41" s="7">
        <v>2</v>
      </c>
      <c r="B41" s="6" t="s">
        <v>35</v>
      </c>
      <c r="C41" s="120" t="s">
        <v>146</v>
      </c>
      <c r="D41" s="121"/>
    </row>
    <row r="42" spans="1:4" x14ac:dyDescent="0.25">
      <c r="A42" s="7">
        <v>3</v>
      </c>
      <c r="B42" s="6" t="s">
        <v>36</v>
      </c>
      <c r="C42" s="120" t="s">
        <v>147</v>
      </c>
      <c r="D42" s="121"/>
    </row>
    <row r="43" spans="1:4" ht="15" customHeight="1" x14ac:dyDescent="0.25">
      <c r="A43" s="7">
        <v>4</v>
      </c>
      <c r="B43" s="6" t="s">
        <v>34</v>
      </c>
      <c r="C43" s="120" t="s">
        <v>55</v>
      </c>
      <c r="D43" s="121"/>
    </row>
    <row r="44" spans="1:4" x14ac:dyDescent="0.25">
      <c r="A44" s="7">
        <v>5</v>
      </c>
      <c r="B44" s="6" t="s">
        <v>37</v>
      </c>
      <c r="C44" s="120" t="s">
        <v>56</v>
      </c>
      <c r="D44" s="121"/>
    </row>
    <row r="45" spans="1:4" x14ac:dyDescent="0.25">
      <c r="A45" s="7">
        <v>6</v>
      </c>
      <c r="B45" s="6" t="s">
        <v>38</v>
      </c>
      <c r="C45" s="120" t="s">
        <v>148</v>
      </c>
      <c r="D45" s="121"/>
    </row>
    <row r="46" spans="1:4" ht="15" customHeight="1" x14ac:dyDescent="0.25">
      <c r="A46" s="7">
        <v>7</v>
      </c>
      <c r="B46" s="6" t="s">
        <v>39</v>
      </c>
      <c r="C46" s="120" t="s">
        <v>57</v>
      </c>
      <c r="D46" s="121"/>
    </row>
    <row r="47" spans="1:4" x14ac:dyDescent="0.25">
      <c r="A47" s="7">
        <v>8</v>
      </c>
      <c r="B47" s="6" t="s">
        <v>40</v>
      </c>
      <c r="C47" s="120"/>
      <c r="D47" s="121"/>
    </row>
    <row r="48" spans="1:4" x14ac:dyDescent="0.25">
      <c r="A48" s="7">
        <v>9</v>
      </c>
      <c r="B48" s="6" t="s">
        <v>118</v>
      </c>
      <c r="C48" s="120">
        <v>65</v>
      </c>
      <c r="D48" s="119"/>
    </row>
    <row r="49" spans="1:4" x14ac:dyDescent="0.25">
      <c r="A49" s="7">
        <v>10</v>
      </c>
      <c r="B49" s="6" t="s">
        <v>91</v>
      </c>
      <c r="C49" s="128" t="s">
        <v>97</v>
      </c>
      <c r="D49" s="121"/>
    </row>
    <row r="50" spans="1:4" x14ac:dyDescent="0.25">
      <c r="A50" s="4"/>
    </row>
    <row r="51" spans="1:4" x14ac:dyDescent="0.25">
      <c r="A51" s="4"/>
    </row>
    <row r="53" spans="1:4" x14ac:dyDescent="0.25">
      <c r="A53" s="61"/>
      <c r="B53" s="61"/>
      <c r="C53" s="43"/>
      <c r="D53" s="62"/>
    </row>
    <row r="54" spans="1:4" x14ac:dyDescent="0.25">
      <c r="A54" s="61"/>
      <c r="B54" s="61"/>
      <c r="C54" s="43"/>
      <c r="D54" s="62"/>
    </row>
    <row r="55" spans="1:4" x14ac:dyDescent="0.25">
      <c r="A55" s="61"/>
      <c r="B55" s="61"/>
      <c r="C55" s="43"/>
      <c r="D55" s="62"/>
    </row>
    <row r="56" spans="1:4" x14ac:dyDescent="0.25">
      <c r="A56" s="61"/>
      <c r="B56" s="61"/>
      <c r="C56" s="43"/>
      <c r="D56" s="62"/>
    </row>
    <row r="57" spans="1:4" x14ac:dyDescent="0.25">
      <c r="A57" s="61"/>
      <c r="B57" s="61"/>
      <c r="C57" s="42"/>
      <c r="D57" s="62"/>
    </row>
    <row r="58" spans="1:4" x14ac:dyDescent="0.25">
      <c r="A58" s="61"/>
      <c r="B58" s="61"/>
      <c r="C58" s="63"/>
      <c r="D58" s="62"/>
    </row>
  </sheetData>
  <mergeCells count="20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A12:A18"/>
    <mergeCell ref="B12:B18"/>
    <mergeCell ref="C19:D19"/>
    <mergeCell ref="C20:D20"/>
    <mergeCell ref="C21:D21"/>
    <mergeCell ref="A3:D3"/>
    <mergeCell ref="A26:D26"/>
    <mergeCell ref="C9:D9"/>
    <mergeCell ref="C10:D10"/>
    <mergeCell ref="C11:D1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A21" workbookViewId="0">
      <selection sqref="A1:H86"/>
    </sheetView>
  </sheetViews>
  <sheetFormatPr defaultRowHeight="15" x14ac:dyDescent="0.25"/>
  <cols>
    <col min="1" max="1" width="15.85546875" customWidth="1"/>
    <col min="2" max="2" width="13.42578125" style="29" customWidth="1"/>
    <col min="3" max="3" width="7.42578125" style="29" customWidth="1"/>
    <col min="4" max="4" width="8.85546875" customWidth="1"/>
    <col min="5" max="5" width="8.7109375" customWidth="1"/>
    <col min="6" max="6" width="9.28515625" customWidth="1"/>
    <col min="7" max="7" width="10" customWidth="1"/>
    <col min="8" max="8" width="11.140625" customWidth="1"/>
  </cols>
  <sheetData>
    <row r="1" spans="1:26" x14ac:dyDescent="0.25">
      <c r="A1" s="4" t="s">
        <v>121</v>
      </c>
      <c r="B1"/>
      <c r="C1" s="36"/>
      <c r="D1" s="36"/>
      <c r="G1" s="36"/>
      <c r="H1" s="18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6.5" customHeight="1" x14ac:dyDescent="0.25">
      <c r="A2" s="4" t="s">
        <v>149</v>
      </c>
      <c r="B2"/>
      <c r="C2" s="36"/>
      <c r="D2" s="36"/>
      <c r="G2" s="36"/>
      <c r="H2" s="18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90" customFormat="1" ht="25.5" customHeight="1" x14ac:dyDescent="0.25">
      <c r="A3" s="129" t="s">
        <v>150</v>
      </c>
      <c r="B3" s="129"/>
      <c r="C3" s="83"/>
      <c r="D3" s="84">
        <f>-602.13-35.56</f>
        <v>-637.69000000000005</v>
      </c>
      <c r="E3" s="85"/>
      <c r="F3" s="86"/>
      <c r="G3" s="86"/>
      <c r="H3" s="87"/>
      <c r="I3" s="88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s="90" customFormat="1" ht="15" customHeight="1" x14ac:dyDescent="0.25">
      <c r="A4" s="129" t="s">
        <v>122</v>
      </c>
      <c r="B4" s="130"/>
      <c r="C4" s="83"/>
      <c r="D4" s="84"/>
      <c r="E4" s="85"/>
      <c r="F4" s="86"/>
      <c r="G4" s="86"/>
      <c r="H4" s="91"/>
      <c r="I4" s="88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s="90" customFormat="1" ht="14.25" customHeight="1" x14ac:dyDescent="0.25">
      <c r="A5" s="129" t="s">
        <v>123</v>
      </c>
      <c r="B5" s="130"/>
      <c r="C5" s="83"/>
      <c r="D5" s="84"/>
      <c r="E5" s="85"/>
      <c r="F5" s="86"/>
      <c r="G5" s="86"/>
      <c r="H5" s="87"/>
      <c r="I5" s="88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 ht="15" customHeight="1" x14ac:dyDescent="0.25">
      <c r="A6" s="139" t="s">
        <v>151</v>
      </c>
      <c r="B6" s="140"/>
      <c r="C6" s="140"/>
      <c r="D6" s="140"/>
      <c r="E6" s="140"/>
      <c r="F6" s="140"/>
      <c r="G6" s="140"/>
      <c r="H6" s="141"/>
      <c r="I6" s="78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54" customHeight="1" x14ac:dyDescent="0.25">
      <c r="A7" s="145" t="s">
        <v>64</v>
      </c>
      <c r="B7" s="146"/>
      <c r="C7" s="37" t="s">
        <v>143</v>
      </c>
      <c r="D7" s="27" t="s">
        <v>65</v>
      </c>
      <c r="E7" s="27" t="s">
        <v>66</v>
      </c>
      <c r="F7" s="27" t="s">
        <v>67</v>
      </c>
      <c r="G7" s="38" t="s">
        <v>68</v>
      </c>
      <c r="H7" s="27" t="s">
        <v>69</v>
      </c>
    </row>
    <row r="8" spans="1:26" s="4" customFormat="1" ht="13.5" customHeight="1" x14ac:dyDescent="0.25">
      <c r="A8" s="145" t="s">
        <v>70</v>
      </c>
      <c r="B8" s="146"/>
      <c r="C8" s="31">
        <v>21.13</v>
      </c>
      <c r="D8" s="77">
        <f>-447.65-124.38</f>
        <v>-572.03</v>
      </c>
      <c r="E8" s="77">
        <f>E12+E15+E18+E21+E24+E27</f>
        <v>928.12</v>
      </c>
      <c r="F8" s="77">
        <f>F12+F15+F18+F21+F24+F27</f>
        <v>832.43000000000006</v>
      </c>
      <c r="G8" s="77">
        <f>G12+G15+G18+G21+G24+G27</f>
        <v>832.43000000000006</v>
      </c>
      <c r="H8" s="67">
        <f>F8-E8+D8</f>
        <v>-667.71999999999991</v>
      </c>
    </row>
    <row r="9" spans="1:26" ht="13.5" customHeight="1" x14ac:dyDescent="0.25">
      <c r="A9" s="39" t="s">
        <v>71</v>
      </c>
      <c r="B9" s="40"/>
      <c r="C9" s="53">
        <f>C8-C10</f>
        <v>19.02</v>
      </c>
      <c r="D9" s="53">
        <f>D8-D10</f>
        <v>-514.827</v>
      </c>
      <c r="E9" s="53">
        <f>E8-E10</f>
        <v>835.30799999999999</v>
      </c>
      <c r="F9" s="53">
        <f>F8-F10</f>
        <v>749.18700000000001</v>
      </c>
      <c r="G9" s="53">
        <f>G8-G10</f>
        <v>749.18700000000001</v>
      </c>
      <c r="H9" s="67">
        <f t="shared" ref="H9:H10" si="0">F9-E9+D9</f>
        <v>-600.94799999999998</v>
      </c>
    </row>
    <row r="10" spans="1:26" ht="12.75" customHeight="1" x14ac:dyDescent="0.25">
      <c r="A10" s="134" t="s">
        <v>72</v>
      </c>
      <c r="B10" s="135"/>
      <c r="C10" s="53">
        <v>2.11</v>
      </c>
      <c r="D10" s="53">
        <f>D8*10%</f>
        <v>-57.203000000000003</v>
      </c>
      <c r="E10" s="53">
        <f>E8*10%</f>
        <v>92.812000000000012</v>
      </c>
      <c r="F10" s="53">
        <f>F8*10%</f>
        <v>83.243000000000009</v>
      </c>
      <c r="G10" s="53">
        <f>G8*10%</f>
        <v>83.243000000000009</v>
      </c>
      <c r="H10" s="67">
        <f t="shared" si="0"/>
        <v>-66.772000000000006</v>
      </c>
    </row>
    <row r="11" spans="1:26" ht="12.75" customHeight="1" x14ac:dyDescent="0.25">
      <c r="A11" s="147" t="s">
        <v>73</v>
      </c>
      <c r="B11" s="148"/>
      <c r="C11" s="148"/>
      <c r="D11" s="148"/>
      <c r="E11" s="148"/>
      <c r="F11" s="148"/>
      <c r="G11" s="148"/>
      <c r="H11" s="149"/>
    </row>
    <row r="12" spans="1:26" ht="12.75" customHeight="1" x14ac:dyDescent="0.25">
      <c r="A12" s="136" t="s">
        <v>51</v>
      </c>
      <c r="B12" s="137"/>
      <c r="C12" s="31">
        <v>5.65</v>
      </c>
      <c r="D12" s="28">
        <f>-129.34-63.03</f>
        <v>-192.37</v>
      </c>
      <c r="E12" s="65">
        <v>279.75</v>
      </c>
      <c r="F12" s="65">
        <v>253.92</v>
      </c>
      <c r="G12" s="65">
        <f>F12</f>
        <v>253.92</v>
      </c>
      <c r="H12" s="53">
        <f>F12-E12+D12</f>
        <v>-218.20000000000002</v>
      </c>
    </row>
    <row r="13" spans="1:26" ht="12" customHeight="1" x14ac:dyDescent="0.25">
      <c r="A13" s="39" t="s">
        <v>71</v>
      </c>
      <c r="B13" s="40"/>
      <c r="C13" s="53">
        <f>C12-C14</f>
        <v>5.085</v>
      </c>
      <c r="D13" s="53">
        <f>D12-D14</f>
        <v>-173.13300000000001</v>
      </c>
      <c r="E13" s="64">
        <f>E12-E14</f>
        <v>251.77500000000001</v>
      </c>
      <c r="F13" s="64">
        <f>F12-F14</f>
        <v>228.52799999999999</v>
      </c>
      <c r="G13" s="64">
        <f>G12-G14</f>
        <v>228.52799999999999</v>
      </c>
      <c r="H13" s="53">
        <f t="shared" ref="H13:H30" si="1">F13-E13+D13</f>
        <v>-196.38000000000002</v>
      </c>
      <c r="J13" s="74"/>
    </row>
    <row r="14" spans="1:26" ht="12.75" customHeight="1" x14ac:dyDescent="0.25">
      <c r="A14" s="134" t="s">
        <v>72</v>
      </c>
      <c r="B14" s="135"/>
      <c r="C14" s="53">
        <f>C12*10%</f>
        <v>0.56500000000000006</v>
      </c>
      <c r="D14" s="53">
        <f>D12*10%</f>
        <v>-19.237000000000002</v>
      </c>
      <c r="E14" s="64">
        <f>E12*10%</f>
        <v>27.975000000000001</v>
      </c>
      <c r="F14" s="64">
        <f>F12*10%</f>
        <v>25.391999999999999</v>
      </c>
      <c r="G14" s="64">
        <f>G12*10%</f>
        <v>25.391999999999999</v>
      </c>
      <c r="H14" s="53">
        <f t="shared" si="1"/>
        <v>-21.820000000000004</v>
      </c>
      <c r="J14" s="74"/>
    </row>
    <row r="15" spans="1:26" ht="20.25" customHeight="1" x14ac:dyDescent="0.25">
      <c r="A15" s="136" t="s">
        <v>43</v>
      </c>
      <c r="B15" s="137"/>
      <c r="C15" s="31">
        <v>3.45</v>
      </c>
      <c r="D15" s="28">
        <f>-79.06-36.52</f>
        <v>-115.58000000000001</v>
      </c>
      <c r="E15" s="65">
        <v>170.82</v>
      </c>
      <c r="F15" s="65">
        <v>155.04</v>
      </c>
      <c r="G15" s="65">
        <f>F15</f>
        <v>155.04</v>
      </c>
      <c r="H15" s="53">
        <f t="shared" si="1"/>
        <v>-131.36000000000001</v>
      </c>
      <c r="J15" s="68"/>
    </row>
    <row r="16" spans="1:26" ht="13.5" customHeight="1" x14ac:dyDescent="0.25">
      <c r="A16" s="39" t="s">
        <v>71</v>
      </c>
      <c r="B16" s="40"/>
      <c r="C16" s="53">
        <f>C15-C17</f>
        <v>3.105</v>
      </c>
      <c r="D16" s="53">
        <f>D15-D17</f>
        <v>-104.02200000000001</v>
      </c>
      <c r="E16" s="64">
        <f>E15-E17</f>
        <v>153.738</v>
      </c>
      <c r="F16" s="64">
        <f>F15-F17</f>
        <v>139.536</v>
      </c>
      <c r="G16" s="64">
        <f>G15-G17</f>
        <v>139.536</v>
      </c>
      <c r="H16" s="53">
        <f t="shared" si="1"/>
        <v>-118.224</v>
      </c>
    </row>
    <row r="17" spans="1:10" ht="12" customHeight="1" x14ac:dyDescent="0.25">
      <c r="A17" s="134" t="s">
        <v>72</v>
      </c>
      <c r="B17" s="135"/>
      <c r="C17" s="53">
        <f>C15*10%</f>
        <v>0.34500000000000003</v>
      </c>
      <c r="D17" s="53">
        <f>D15*10%</f>
        <v>-11.558000000000002</v>
      </c>
      <c r="E17" s="64">
        <f>E15*10%</f>
        <v>17.082000000000001</v>
      </c>
      <c r="F17" s="64">
        <f>F15*10%</f>
        <v>15.504</v>
      </c>
      <c r="G17" s="64">
        <f>G15*10%</f>
        <v>15.504</v>
      </c>
      <c r="H17" s="53">
        <f t="shared" si="1"/>
        <v>-13.136000000000003</v>
      </c>
    </row>
    <row r="18" spans="1:10" ht="12" customHeight="1" x14ac:dyDescent="0.25">
      <c r="A18" s="136" t="s">
        <v>52</v>
      </c>
      <c r="B18" s="137"/>
      <c r="C18" s="37">
        <v>2.37</v>
      </c>
      <c r="D18" s="28">
        <f>-54.31-36.52</f>
        <v>-90.830000000000013</v>
      </c>
      <c r="E18" s="65">
        <v>117.35</v>
      </c>
      <c r="F18" s="65">
        <v>106.51</v>
      </c>
      <c r="G18" s="65">
        <f>F18</f>
        <v>106.51</v>
      </c>
      <c r="H18" s="53">
        <f t="shared" si="1"/>
        <v>-101.67</v>
      </c>
    </row>
    <row r="19" spans="1:10" ht="13.5" customHeight="1" x14ac:dyDescent="0.25">
      <c r="A19" s="39" t="s">
        <v>71</v>
      </c>
      <c r="B19" s="40"/>
      <c r="C19" s="53">
        <f>C18-C20</f>
        <v>2.133</v>
      </c>
      <c r="D19" s="53">
        <f>D18-D20</f>
        <v>-81.747000000000014</v>
      </c>
      <c r="E19" s="64">
        <f>E18-E20</f>
        <v>105.61499999999999</v>
      </c>
      <c r="F19" s="64">
        <f>F18-F20</f>
        <v>95.859000000000009</v>
      </c>
      <c r="G19" s="64">
        <f>G18-G20</f>
        <v>95.859000000000009</v>
      </c>
      <c r="H19" s="53">
        <f t="shared" si="1"/>
        <v>-91.503</v>
      </c>
    </row>
    <row r="20" spans="1:10" ht="12.75" customHeight="1" x14ac:dyDescent="0.25">
      <c r="A20" s="134" t="s">
        <v>72</v>
      </c>
      <c r="B20" s="135"/>
      <c r="C20" s="53">
        <f>C18*10%</f>
        <v>0.23700000000000002</v>
      </c>
      <c r="D20" s="53">
        <f>D18*10%</f>
        <v>-9.083000000000002</v>
      </c>
      <c r="E20" s="64">
        <f>E18*10%</f>
        <v>11.734999999999999</v>
      </c>
      <c r="F20" s="64">
        <f>F18*10%</f>
        <v>10.651000000000002</v>
      </c>
      <c r="G20" s="64">
        <f>G18*10%</f>
        <v>10.651000000000002</v>
      </c>
      <c r="H20" s="53">
        <f t="shared" si="1"/>
        <v>-10.167</v>
      </c>
    </row>
    <row r="21" spans="1:10" x14ac:dyDescent="0.25">
      <c r="A21" s="136" t="s">
        <v>53</v>
      </c>
      <c r="B21" s="137"/>
      <c r="C21" s="30">
        <v>1.1100000000000001</v>
      </c>
      <c r="D21" s="7">
        <v>-25.42</v>
      </c>
      <c r="E21" s="64">
        <v>31.85</v>
      </c>
      <c r="F21" s="64">
        <v>28.18</v>
      </c>
      <c r="G21" s="64">
        <f>F21</f>
        <v>28.18</v>
      </c>
      <c r="H21" s="53">
        <f t="shared" si="1"/>
        <v>-29.090000000000003</v>
      </c>
    </row>
    <row r="22" spans="1:10" ht="14.25" customHeight="1" x14ac:dyDescent="0.25">
      <c r="A22" s="39" t="s">
        <v>71</v>
      </c>
      <c r="B22" s="40"/>
      <c r="C22" s="53">
        <f>C21-C23</f>
        <v>0.99900000000000011</v>
      </c>
      <c r="D22" s="53">
        <f>D21-D23</f>
        <v>-22.878</v>
      </c>
      <c r="E22" s="64">
        <f>E21-E23</f>
        <v>28.664999999999999</v>
      </c>
      <c r="F22" s="64">
        <f>F21-F23</f>
        <v>25.361999999999998</v>
      </c>
      <c r="G22" s="64">
        <v>28.32</v>
      </c>
      <c r="H22" s="53">
        <f t="shared" si="1"/>
        <v>-26.181000000000001</v>
      </c>
    </row>
    <row r="23" spans="1:10" ht="12.75" customHeight="1" x14ac:dyDescent="0.25">
      <c r="A23" s="134" t="s">
        <v>72</v>
      </c>
      <c r="B23" s="135"/>
      <c r="C23" s="53">
        <f>C21*10%</f>
        <v>0.11100000000000002</v>
      </c>
      <c r="D23" s="53">
        <f>D21*10%</f>
        <v>-2.5420000000000003</v>
      </c>
      <c r="E23" s="64">
        <f>E21*10%</f>
        <v>3.1850000000000005</v>
      </c>
      <c r="F23" s="64">
        <f>F21*10%</f>
        <v>2.8180000000000001</v>
      </c>
      <c r="G23" s="64">
        <f>G21*10%</f>
        <v>2.8180000000000001</v>
      </c>
      <c r="H23" s="53">
        <f t="shared" si="1"/>
        <v>-2.9090000000000007</v>
      </c>
    </row>
    <row r="24" spans="1:10" ht="14.25" customHeight="1" x14ac:dyDescent="0.25">
      <c r="A24" s="10" t="s">
        <v>44</v>
      </c>
      <c r="B24" s="41"/>
      <c r="C24" s="30">
        <v>4.3600000000000003</v>
      </c>
      <c r="D24" s="7">
        <f>-79.51-51.31</f>
        <v>-130.82</v>
      </c>
      <c r="E24" s="64">
        <v>214.37</v>
      </c>
      <c r="F24" s="64">
        <v>191.46</v>
      </c>
      <c r="G24" s="64">
        <f>F24</f>
        <v>191.46</v>
      </c>
      <c r="H24" s="53">
        <f t="shared" si="1"/>
        <v>-153.72999999999999</v>
      </c>
    </row>
    <row r="25" spans="1:10" ht="14.25" customHeight="1" x14ac:dyDescent="0.25">
      <c r="A25" s="39" t="s">
        <v>71</v>
      </c>
      <c r="B25" s="40"/>
      <c r="C25" s="53">
        <f>C24-C26</f>
        <v>3.9240000000000004</v>
      </c>
      <c r="D25" s="53">
        <f>D24-D26</f>
        <v>-117.738</v>
      </c>
      <c r="E25" s="64">
        <f>E24-E26</f>
        <v>192.93299999999999</v>
      </c>
      <c r="F25" s="64">
        <f>F24-F26</f>
        <v>172.31400000000002</v>
      </c>
      <c r="G25" s="64">
        <f>G24-G26</f>
        <v>172.31400000000002</v>
      </c>
      <c r="H25" s="53">
        <f t="shared" si="1"/>
        <v>-138.35699999999997</v>
      </c>
    </row>
    <row r="26" spans="1:10" ht="12.75" customHeight="1" x14ac:dyDescent="0.25">
      <c r="A26" s="134" t="s">
        <v>72</v>
      </c>
      <c r="B26" s="135"/>
      <c r="C26" s="53">
        <f>C24*10%</f>
        <v>0.43600000000000005</v>
      </c>
      <c r="D26" s="53">
        <f>D24*10%</f>
        <v>-13.082000000000001</v>
      </c>
      <c r="E26" s="64">
        <f>E24*10%</f>
        <v>21.437000000000001</v>
      </c>
      <c r="F26" s="64">
        <f>F24*10%</f>
        <v>19.146000000000001</v>
      </c>
      <c r="G26" s="64">
        <f>G24*10%</f>
        <v>19.146000000000001</v>
      </c>
      <c r="H26" s="53">
        <f t="shared" si="1"/>
        <v>-15.373000000000001</v>
      </c>
    </row>
    <row r="27" spans="1:10" ht="14.25" customHeight="1" x14ac:dyDescent="0.25">
      <c r="A27" s="152" t="s">
        <v>45</v>
      </c>
      <c r="B27" s="153"/>
      <c r="C27" s="156">
        <v>4.1900000000000004</v>
      </c>
      <c r="D27" s="158">
        <v>-80.010000000000005</v>
      </c>
      <c r="E27" s="150">
        <v>113.98</v>
      </c>
      <c r="F27" s="150">
        <v>97.32</v>
      </c>
      <c r="G27" s="150">
        <f>F27</f>
        <v>97.32</v>
      </c>
      <c r="H27" s="53">
        <f t="shared" si="1"/>
        <v>-96.670000000000016</v>
      </c>
    </row>
    <row r="28" spans="1:10" ht="0.75" hidden="1" customHeight="1" x14ac:dyDescent="0.25">
      <c r="A28" s="154"/>
      <c r="B28" s="155"/>
      <c r="C28" s="157"/>
      <c r="D28" s="159"/>
      <c r="E28" s="151"/>
      <c r="F28" s="151"/>
      <c r="G28" s="151"/>
      <c r="H28" s="53">
        <f t="shared" si="1"/>
        <v>0</v>
      </c>
    </row>
    <row r="29" spans="1:10" x14ac:dyDescent="0.25">
      <c r="A29" s="39" t="s">
        <v>71</v>
      </c>
      <c r="B29" s="40"/>
      <c r="C29" s="53">
        <f>C27-C30</f>
        <v>3.7710000000000004</v>
      </c>
      <c r="D29" s="53">
        <f>D27-D30</f>
        <v>-72.009</v>
      </c>
      <c r="E29" s="64">
        <f>E27-E30</f>
        <v>102.58200000000001</v>
      </c>
      <c r="F29" s="64">
        <f>F27-F30</f>
        <v>87.587999999999994</v>
      </c>
      <c r="G29" s="64">
        <f>G27-G30</f>
        <v>87.587999999999994</v>
      </c>
      <c r="H29" s="53">
        <f t="shared" si="1"/>
        <v>-87.003000000000014</v>
      </c>
    </row>
    <row r="30" spans="1:10" ht="12.75" customHeight="1" x14ac:dyDescent="0.25">
      <c r="A30" s="134" t="s">
        <v>72</v>
      </c>
      <c r="B30" s="135"/>
      <c r="C30" s="53">
        <f>C27*10%</f>
        <v>0.41900000000000004</v>
      </c>
      <c r="D30" s="53">
        <f>D27*10%</f>
        <v>-8.0010000000000012</v>
      </c>
      <c r="E30" s="64">
        <f>E27*10%</f>
        <v>11.398000000000001</v>
      </c>
      <c r="F30" s="64">
        <f>F27*10%</f>
        <v>9.7319999999999993</v>
      </c>
      <c r="G30" s="64">
        <f>G27*10%</f>
        <v>9.7319999999999993</v>
      </c>
      <c r="H30" s="53">
        <f t="shared" si="1"/>
        <v>-9.6670000000000034</v>
      </c>
    </row>
    <row r="31" spans="1:10" s="4" customFormat="1" ht="15.75" customHeight="1" x14ac:dyDescent="0.25">
      <c r="A31" s="145" t="s">
        <v>46</v>
      </c>
      <c r="B31" s="146"/>
      <c r="C31" s="30">
        <v>7.8</v>
      </c>
      <c r="D31" s="30">
        <f>-130.86+111.19</f>
        <v>-19.670000000000016</v>
      </c>
      <c r="E31" s="66">
        <v>331.01</v>
      </c>
      <c r="F31" s="66">
        <v>297.39</v>
      </c>
      <c r="G31" s="72">
        <f>G32+G33</f>
        <v>85.849000000000004</v>
      </c>
      <c r="H31" s="67">
        <f>F31-E31-G31+D31+F31</f>
        <v>158.25099999999998</v>
      </c>
    </row>
    <row r="32" spans="1:10" ht="14.25" customHeight="1" x14ac:dyDescent="0.25">
      <c r="A32" s="39" t="s">
        <v>74</v>
      </c>
      <c r="B32" s="40"/>
      <c r="C32" s="7">
        <f>C31-C33</f>
        <v>7.02</v>
      </c>
      <c r="D32" s="7">
        <f>111.58-125.67</f>
        <v>-14.090000000000003</v>
      </c>
      <c r="E32" s="64">
        <f>E31-E33</f>
        <v>297.90899999999999</v>
      </c>
      <c r="F32" s="64">
        <f>F31-F33</f>
        <v>267.65100000000001</v>
      </c>
      <c r="G32" s="73">
        <v>56.11</v>
      </c>
      <c r="H32" s="53">
        <f t="shared" ref="H32:H34" si="2">F32-E32-G32+D32+F32</f>
        <v>167.19300000000004</v>
      </c>
      <c r="J32" s="74"/>
    </row>
    <row r="33" spans="1:26" ht="12.75" customHeight="1" x14ac:dyDescent="0.25">
      <c r="A33" s="134" t="s">
        <v>72</v>
      </c>
      <c r="B33" s="135"/>
      <c r="C33" s="7">
        <f>C31*10%</f>
        <v>0.78</v>
      </c>
      <c r="D33" s="7">
        <f>-0.39-5.19</f>
        <v>-5.58</v>
      </c>
      <c r="E33" s="64">
        <f>E31*10%</f>
        <v>33.100999999999999</v>
      </c>
      <c r="F33" s="64">
        <f>F31*10%</f>
        <v>29.739000000000001</v>
      </c>
      <c r="G33" s="53">
        <f>F33</f>
        <v>29.739000000000001</v>
      </c>
      <c r="H33" s="53">
        <f t="shared" si="2"/>
        <v>-8.9419999999999966</v>
      </c>
      <c r="J33" s="74"/>
    </row>
    <row r="34" spans="1:26" s="4" customFormat="1" ht="12.75" customHeight="1" x14ac:dyDescent="0.25">
      <c r="A34" s="164" t="s">
        <v>136</v>
      </c>
      <c r="B34" s="165"/>
      <c r="C34" s="86"/>
      <c r="D34" s="85">
        <f>-32.47-22.37</f>
        <v>-54.84</v>
      </c>
      <c r="E34" s="86">
        <f>E36+E37+E38+E39</f>
        <v>151.66000000000003</v>
      </c>
      <c r="F34" s="86">
        <f t="shared" ref="F34:G34" si="3">F36+F37+F38+F39</f>
        <v>137.93</v>
      </c>
      <c r="G34" s="86">
        <f t="shared" si="3"/>
        <v>137.93</v>
      </c>
      <c r="H34" s="67">
        <f t="shared" si="2"/>
        <v>-68.570000000000022</v>
      </c>
    </row>
    <row r="35" spans="1:26" ht="12.75" customHeight="1" x14ac:dyDescent="0.25">
      <c r="A35" s="101" t="s">
        <v>137</v>
      </c>
      <c r="B35" s="110"/>
      <c r="C35" s="108"/>
      <c r="D35" s="105"/>
      <c r="E35" s="108"/>
      <c r="F35" s="108"/>
      <c r="G35" s="109"/>
      <c r="H35" s="85"/>
    </row>
    <row r="36" spans="1:26" ht="12.75" customHeight="1" x14ac:dyDescent="0.25">
      <c r="A36" s="166" t="s">
        <v>138</v>
      </c>
      <c r="B36" s="133"/>
      <c r="C36" s="108"/>
      <c r="D36" s="105">
        <f>-1.38-0.85</f>
        <v>-2.23</v>
      </c>
      <c r="E36" s="108">
        <v>7.99</v>
      </c>
      <c r="F36" s="108">
        <v>7.07</v>
      </c>
      <c r="G36" s="108">
        <v>7.07</v>
      </c>
      <c r="H36" s="53">
        <f t="shared" ref="H36:H39" si="4">F36-E36-G36+D36+F36</f>
        <v>-3.1500000000000004</v>
      </c>
    </row>
    <row r="37" spans="1:26" ht="12.75" customHeight="1" x14ac:dyDescent="0.25">
      <c r="A37" s="166" t="s">
        <v>139</v>
      </c>
      <c r="B37" s="133"/>
      <c r="C37" s="108"/>
      <c r="D37" s="105">
        <f>-7.24-3.97</f>
        <v>-11.21</v>
      </c>
      <c r="E37" s="108">
        <v>36.869999999999997</v>
      </c>
      <c r="F37" s="108">
        <v>32.950000000000003</v>
      </c>
      <c r="G37" s="108">
        <v>32.950000000000003</v>
      </c>
      <c r="H37" s="53">
        <f t="shared" si="4"/>
        <v>-15.129999999999995</v>
      </c>
    </row>
    <row r="38" spans="1:26" ht="12.75" customHeight="1" x14ac:dyDescent="0.25">
      <c r="A38" s="166" t="s">
        <v>140</v>
      </c>
      <c r="B38" s="133"/>
      <c r="C38" s="108"/>
      <c r="D38" s="105">
        <f>-23.16-0.52</f>
        <v>-23.68</v>
      </c>
      <c r="E38" s="108">
        <v>99.18</v>
      </c>
      <c r="F38" s="108">
        <v>91.41</v>
      </c>
      <c r="G38" s="108">
        <v>91.41</v>
      </c>
      <c r="H38" s="53">
        <f t="shared" si="4"/>
        <v>-31.450000000000017</v>
      </c>
    </row>
    <row r="39" spans="1:26" ht="12.75" customHeight="1" x14ac:dyDescent="0.25">
      <c r="A39" s="166" t="s">
        <v>141</v>
      </c>
      <c r="B39" s="133"/>
      <c r="C39" s="108"/>
      <c r="D39" s="105">
        <f>-0.69-0.52</f>
        <v>-1.21</v>
      </c>
      <c r="E39" s="108">
        <v>7.62</v>
      </c>
      <c r="F39" s="108">
        <v>6.5</v>
      </c>
      <c r="G39" s="108">
        <v>6.5</v>
      </c>
      <c r="H39" s="53">
        <f t="shared" si="4"/>
        <v>-2.33</v>
      </c>
    </row>
    <row r="40" spans="1:26" s="96" customFormat="1" ht="12" customHeight="1" x14ac:dyDescent="0.25">
      <c r="A40" s="92" t="s">
        <v>130</v>
      </c>
      <c r="B40" s="93"/>
      <c r="C40" s="94"/>
      <c r="D40" s="94"/>
      <c r="E40" s="86">
        <f>E8+E31+E34</f>
        <v>1410.7900000000002</v>
      </c>
      <c r="F40" s="86">
        <f t="shared" ref="F40:G40" si="5">F8+F31+F34</f>
        <v>1267.7500000000002</v>
      </c>
      <c r="G40" s="86">
        <f t="shared" si="5"/>
        <v>1056.2090000000001</v>
      </c>
      <c r="H40" s="85"/>
    </row>
    <row r="41" spans="1:26" ht="13.5" customHeight="1" x14ac:dyDescent="0.25">
      <c r="A41" s="95" t="s">
        <v>131</v>
      </c>
      <c r="B41" s="97"/>
      <c r="C41" s="86"/>
      <c r="D41" s="94"/>
      <c r="E41" s="86"/>
      <c r="F41" s="86"/>
      <c r="G41" s="98"/>
      <c r="H41" s="85"/>
      <c r="I41" s="4"/>
      <c r="J41" s="4"/>
    </row>
    <row r="42" spans="1:26" s="4" customFormat="1" ht="24.75" customHeight="1" x14ac:dyDescent="0.25">
      <c r="A42" s="138" t="s">
        <v>134</v>
      </c>
      <c r="B42" s="130"/>
      <c r="C42" s="99" t="s">
        <v>135</v>
      </c>
      <c r="D42" s="85">
        <v>8.86</v>
      </c>
      <c r="E42" s="86">
        <v>5.4</v>
      </c>
      <c r="F42" s="86">
        <v>5.4</v>
      </c>
      <c r="G42" s="86">
        <f>G44</f>
        <v>0.97199999999999998</v>
      </c>
      <c r="H42" s="85">
        <f t="shared" ref="H42:H44" si="6">F42-E42-G42+D42+F42</f>
        <v>13.288</v>
      </c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</row>
    <row r="43" spans="1:26" s="4" customFormat="1" ht="15" customHeight="1" x14ac:dyDescent="0.25">
      <c r="A43" s="101" t="s">
        <v>74</v>
      </c>
      <c r="B43" s="102"/>
      <c r="C43" s="99"/>
      <c r="D43" s="85">
        <v>8.86</v>
      </c>
      <c r="E43" s="86">
        <f>E42-E44</f>
        <v>4.4280000000000008</v>
      </c>
      <c r="F43" s="86">
        <f>F42-F44</f>
        <v>4.4280000000000008</v>
      </c>
      <c r="G43" s="86">
        <v>0</v>
      </c>
      <c r="H43" s="103">
        <f t="shared" si="6"/>
        <v>13.288</v>
      </c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</row>
    <row r="44" spans="1:26" ht="12" customHeight="1" x14ac:dyDescent="0.25">
      <c r="A44" s="162" t="s">
        <v>132</v>
      </c>
      <c r="B44" s="163"/>
      <c r="C44" s="104"/>
      <c r="D44" s="105">
        <v>0</v>
      </c>
      <c r="E44" s="105">
        <f>E42*18%</f>
        <v>0.97199999999999998</v>
      </c>
      <c r="F44" s="105">
        <f>F42*18%</f>
        <v>0.97199999999999998</v>
      </c>
      <c r="G44" s="105">
        <f>F44</f>
        <v>0.97199999999999998</v>
      </c>
      <c r="H44" s="85">
        <f t="shared" si="6"/>
        <v>0</v>
      </c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x14ac:dyDescent="0.25">
      <c r="A45" s="160" t="s">
        <v>133</v>
      </c>
      <c r="B45" s="161"/>
      <c r="C45" s="86"/>
      <c r="D45" s="94"/>
      <c r="E45" s="86">
        <f>E42</f>
        <v>5.4</v>
      </c>
      <c r="F45" s="86">
        <f t="shared" ref="F45:G45" si="7">F42</f>
        <v>5.4</v>
      </c>
      <c r="G45" s="86">
        <f t="shared" si="7"/>
        <v>0.97199999999999998</v>
      </c>
      <c r="H45" s="85"/>
    </row>
    <row r="46" spans="1:26" x14ac:dyDescent="0.25">
      <c r="A46" s="160" t="s">
        <v>124</v>
      </c>
      <c r="B46" s="161"/>
      <c r="C46" s="86"/>
      <c r="D46" s="94"/>
      <c r="E46" s="86">
        <f>E40+E45</f>
        <v>1416.1900000000003</v>
      </c>
      <c r="F46" s="86">
        <f t="shared" ref="F46:G46" si="8">F40+F45</f>
        <v>1273.1500000000003</v>
      </c>
      <c r="G46" s="86">
        <f t="shared" si="8"/>
        <v>1057.181</v>
      </c>
      <c r="H46" s="85"/>
    </row>
    <row r="47" spans="1:26" s="90" customFormat="1" x14ac:dyDescent="0.25">
      <c r="A47" s="160" t="s">
        <v>125</v>
      </c>
      <c r="B47" s="161"/>
      <c r="C47" s="86"/>
      <c r="D47" s="85">
        <f>D3</f>
        <v>-637.69000000000005</v>
      </c>
      <c r="E47" s="86"/>
      <c r="F47" s="86"/>
      <c r="G47" s="86"/>
      <c r="H47" s="84">
        <f>F46-E46+D47+F46-G46</f>
        <v>-564.76099999999974</v>
      </c>
    </row>
    <row r="48" spans="1:26" s="90" customFormat="1" ht="25.5" customHeight="1" x14ac:dyDescent="0.25">
      <c r="A48" s="129" t="s">
        <v>152</v>
      </c>
      <c r="B48" s="129"/>
      <c r="C48" s="83"/>
      <c r="D48" s="84"/>
      <c r="E48" s="85"/>
      <c r="F48" s="86"/>
      <c r="G48" s="86"/>
      <c r="H48" s="84">
        <f>H49+H50</f>
        <v>-564.76099999999997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1:26" s="90" customFormat="1" ht="13.5" customHeight="1" x14ac:dyDescent="0.25">
      <c r="A49" s="129" t="s">
        <v>122</v>
      </c>
      <c r="B49" s="130"/>
      <c r="C49" s="83"/>
      <c r="D49" s="83"/>
      <c r="E49" s="85"/>
      <c r="F49" s="86"/>
      <c r="G49" s="86"/>
      <c r="H49" s="84">
        <f>H42</f>
        <v>13.288</v>
      </c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1:26" s="90" customFormat="1" ht="15" customHeight="1" x14ac:dyDescent="0.25">
      <c r="A50" s="129" t="s">
        <v>123</v>
      </c>
      <c r="B50" s="130"/>
      <c r="C50" s="83"/>
      <c r="D50" s="83"/>
      <c r="E50" s="85"/>
      <c r="F50" s="86"/>
      <c r="G50" s="86"/>
      <c r="H50" s="84">
        <f>(H8+H31+H34)-0.01</f>
        <v>-578.04899999999998</v>
      </c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1:26" s="4" customFormat="1" ht="14.25" customHeight="1" x14ac:dyDescent="0.25">
      <c r="A51" s="170"/>
      <c r="B51" s="171"/>
      <c r="C51" s="171"/>
      <c r="D51" s="171"/>
      <c r="E51" s="171"/>
      <c r="F51" s="171"/>
      <c r="G51" s="171"/>
      <c r="H51" s="171"/>
    </row>
    <row r="52" spans="1:26" s="4" customFormat="1" ht="14.25" customHeight="1" x14ac:dyDescent="0.25">
      <c r="A52" s="106"/>
      <c r="B52" s="107"/>
      <c r="C52" s="107"/>
      <c r="D52" s="107"/>
      <c r="E52" s="107"/>
      <c r="F52" s="107"/>
      <c r="G52" s="107"/>
      <c r="H52" s="107"/>
    </row>
    <row r="53" spans="1:26" x14ac:dyDescent="0.25">
      <c r="A53" s="20" t="s">
        <v>153</v>
      </c>
      <c r="D53" s="22"/>
      <c r="E53" s="22"/>
      <c r="F53" s="22"/>
      <c r="G53" s="22"/>
    </row>
    <row r="54" spans="1:26" x14ac:dyDescent="0.25">
      <c r="A54" s="143" t="s">
        <v>58</v>
      </c>
      <c r="B54" s="135"/>
      <c r="C54" s="135"/>
      <c r="D54" s="119"/>
      <c r="E54" s="32" t="s">
        <v>59</v>
      </c>
      <c r="F54" s="32" t="s">
        <v>60</v>
      </c>
      <c r="G54" s="32" t="s">
        <v>61</v>
      </c>
      <c r="H54" s="6" t="s">
        <v>127</v>
      </c>
    </row>
    <row r="55" spans="1:26" x14ac:dyDescent="0.25">
      <c r="A55" s="167" t="s">
        <v>142</v>
      </c>
      <c r="B55" s="168"/>
      <c r="C55" s="168"/>
      <c r="D55" s="169"/>
      <c r="E55" s="33" t="s">
        <v>126</v>
      </c>
      <c r="F55" s="32">
        <v>1</v>
      </c>
      <c r="G55" s="34">
        <v>0.61</v>
      </c>
      <c r="H55" s="6" t="s">
        <v>128</v>
      </c>
    </row>
    <row r="56" spans="1:26" x14ac:dyDescent="0.25">
      <c r="A56" s="131" t="s">
        <v>154</v>
      </c>
      <c r="B56" s="132"/>
      <c r="C56" s="132"/>
      <c r="D56" s="133"/>
      <c r="E56" s="33">
        <v>43313</v>
      </c>
      <c r="F56" s="32">
        <v>1</v>
      </c>
      <c r="G56" s="34">
        <v>32.54</v>
      </c>
      <c r="H56" s="6" t="s">
        <v>155</v>
      </c>
    </row>
    <row r="57" spans="1:26" x14ac:dyDescent="0.25">
      <c r="A57" s="131" t="s">
        <v>156</v>
      </c>
      <c r="B57" s="132"/>
      <c r="C57" s="132"/>
      <c r="D57" s="133"/>
      <c r="E57" s="33">
        <v>43344</v>
      </c>
      <c r="F57" s="32" t="s">
        <v>157</v>
      </c>
      <c r="G57" s="34">
        <v>22.96</v>
      </c>
      <c r="H57" s="6" t="s">
        <v>158</v>
      </c>
    </row>
    <row r="58" spans="1:26" x14ac:dyDescent="0.25">
      <c r="A58" s="131"/>
      <c r="B58" s="132"/>
      <c r="C58" s="132"/>
      <c r="D58" s="133"/>
      <c r="E58" s="33"/>
      <c r="F58" s="32"/>
      <c r="G58" s="34"/>
      <c r="H58" s="6"/>
    </row>
    <row r="59" spans="1:26" x14ac:dyDescent="0.25">
      <c r="A59" s="131"/>
      <c r="B59" s="132"/>
      <c r="C59" s="132"/>
      <c r="D59" s="133"/>
      <c r="E59" s="33"/>
      <c r="F59" s="32"/>
      <c r="G59" s="34"/>
      <c r="H59" s="6"/>
    </row>
    <row r="60" spans="1:26" x14ac:dyDescent="0.25">
      <c r="A60" s="167"/>
      <c r="B60" s="168"/>
      <c r="C60" s="168"/>
      <c r="D60" s="169"/>
      <c r="E60" s="33"/>
      <c r="F60" s="32"/>
      <c r="G60" s="34"/>
      <c r="H60" s="6"/>
    </row>
    <row r="61" spans="1:26" s="4" customFormat="1" x14ac:dyDescent="0.25">
      <c r="A61" s="172" t="s">
        <v>7</v>
      </c>
      <c r="B61" s="173"/>
      <c r="C61" s="173"/>
      <c r="D61" s="146"/>
      <c r="E61" s="50"/>
      <c r="F61" s="51"/>
      <c r="G61" s="52">
        <f>SUM(G55:G60)</f>
        <v>56.11</v>
      </c>
      <c r="H61" s="79"/>
    </row>
    <row r="62" spans="1:26" x14ac:dyDescent="0.25">
      <c r="A62" s="20" t="s">
        <v>47</v>
      </c>
      <c r="D62" s="22"/>
      <c r="E62" s="22"/>
      <c r="F62" s="22"/>
      <c r="G62" s="22"/>
    </row>
    <row r="63" spans="1:26" x14ac:dyDescent="0.25">
      <c r="A63" s="20" t="s">
        <v>48</v>
      </c>
      <c r="D63" s="22"/>
      <c r="E63" s="22"/>
      <c r="F63" s="22"/>
      <c r="G63" s="22"/>
    </row>
    <row r="64" spans="1:26" ht="23.25" customHeight="1" x14ac:dyDescent="0.25">
      <c r="A64" s="143" t="s">
        <v>63</v>
      </c>
      <c r="B64" s="135"/>
      <c r="C64" s="135"/>
      <c r="D64" s="135"/>
      <c r="E64" s="119"/>
      <c r="F64" s="35" t="s">
        <v>60</v>
      </c>
      <c r="G64" s="17" t="s">
        <v>62</v>
      </c>
    </row>
    <row r="65" spans="1:7" x14ac:dyDescent="0.25">
      <c r="A65" s="167" t="s">
        <v>119</v>
      </c>
      <c r="B65" s="168"/>
      <c r="C65" s="168"/>
      <c r="D65" s="168"/>
      <c r="E65" s="169"/>
      <c r="F65" s="32">
        <v>1</v>
      </c>
      <c r="G65" s="32">
        <v>164.16</v>
      </c>
    </row>
    <row r="66" spans="1:7" x14ac:dyDescent="0.25">
      <c r="A66" s="42"/>
      <c r="B66" s="43"/>
      <c r="C66" s="43"/>
      <c r="D66" s="43"/>
      <c r="E66" s="43"/>
      <c r="F66" s="44"/>
      <c r="G66" s="44"/>
    </row>
    <row r="67" spans="1:7" x14ac:dyDescent="0.25">
      <c r="A67" s="48" t="s">
        <v>75</v>
      </c>
      <c r="B67" s="49"/>
      <c r="C67" s="49"/>
      <c r="D67" s="49"/>
      <c r="E67" s="49"/>
      <c r="F67" s="32"/>
      <c r="G67" s="32"/>
    </row>
    <row r="68" spans="1:7" x14ac:dyDescent="0.25">
      <c r="A68" s="143" t="s">
        <v>76</v>
      </c>
      <c r="B68" s="144"/>
      <c r="C68" s="120" t="s">
        <v>77</v>
      </c>
      <c r="D68" s="144"/>
      <c r="E68" s="32" t="s">
        <v>78</v>
      </c>
      <c r="F68" s="32" t="s">
        <v>79</v>
      </c>
      <c r="G68" s="32" t="s">
        <v>80</v>
      </c>
    </row>
    <row r="69" spans="1:7" x14ac:dyDescent="0.25">
      <c r="A69" s="143" t="s">
        <v>161</v>
      </c>
      <c r="B69" s="144"/>
      <c r="C69" s="120" t="s">
        <v>57</v>
      </c>
      <c r="D69" s="119"/>
      <c r="E69" s="7">
        <v>3</v>
      </c>
      <c r="F69" s="7" t="s">
        <v>57</v>
      </c>
      <c r="G69" s="7" t="s">
        <v>57</v>
      </c>
    </row>
    <row r="70" spans="1:7" x14ac:dyDescent="0.25">
      <c r="A70" s="45"/>
      <c r="B70" s="46"/>
      <c r="C70" s="26"/>
      <c r="D70" s="47"/>
      <c r="E70" s="44"/>
      <c r="F70" s="44"/>
      <c r="G70" s="44"/>
    </row>
    <row r="71" spans="1:7" ht="18" customHeight="1" x14ac:dyDescent="0.25">
      <c r="A71" s="20" t="s">
        <v>120</v>
      </c>
      <c r="B71" s="26"/>
      <c r="C71" s="75"/>
      <c r="D71" s="76"/>
      <c r="E71" s="76"/>
      <c r="F71" s="76"/>
      <c r="G71" s="76"/>
    </row>
    <row r="72" spans="1:7" x14ac:dyDescent="0.25">
      <c r="A72" s="20" t="s">
        <v>160</v>
      </c>
      <c r="B72" s="69"/>
      <c r="C72" s="70"/>
      <c r="D72" s="20"/>
      <c r="E72" s="36"/>
      <c r="F72" s="71"/>
      <c r="G72" s="36"/>
    </row>
    <row r="73" spans="1:7" ht="41.25" customHeight="1" x14ac:dyDescent="0.25">
      <c r="A73" s="142" t="s">
        <v>159</v>
      </c>
      <c r="B73" s="142"/>
      <c r="C73" s="142"/>
      <c r="D73" s="142"/>
      <c r="E73" s="142"/>
      <c r="F73" s="142"/>
      <c r="G73" s="142"/>
    </row>
    <row r="74" spans="1:7" x14ac:dyDescent="0.25">
      <c r="A74" s="20"/>
      <c r="B74" s="69"/>
      <c r="C74" s="70"/>
      <c r="D74" s="20"/>
      <c r="E74" s="36"/>
      <c r="F74" s="71"/>
      <c r="G74" s="36"/>
    </row>
    <row r="75" spans="1:7" x14ac:dyDescent="0.25">
      <c r="A75" s="20"/>
      <c r="B75" s="69"/>
      <c r="C75" s="70"/>
      <c r="D75" s="20"/>
      <c r="E75" s="36"/>
      <c r="F75" s="71"/>
      <c r="G75" s="36"/>
    </row>
    <row r="76" spans="1:7" x14ac:dyDescent="0.25">
      <c r="A76" t="s">
        <v>81</v>
      </c>
      <c r="E76" t="s">
        <v>82</v>
      </c>
    </row>
    <row r="77" spans="1:7" x14ac:dyDescent="0.25">
      <c r="A77" t="s">
        <v>83</v>
      </c>
    </row>
    <row r="78" spans="1:7" x14ac:dyDescent="0.25">
      <c r="A78" t="s">
        <v>94</v>
      </c>
    </row>
    <row r="80" spans="1:7" x14ac:dyDescent="0.25">
      <c r="A80" s="80" t="s">
        <v>84</v>
      </c>
      <c r="B80" s="81"/>
      <c r="C80" s="81"/>
    </row>
    <row r="81" spans="1:3" x14ac:dyDescent="0.25">
      <c r="A81" s="80" t="s">
        <v>85</v>
      </c>
      <c r="B81" s="81"/>
      <c r="C81" s="81" t="s">
        <v>24</v>
      </c>
    </row>
    <row r="82" spans="1:3" x14ac:dyDescent="0.25">
      <c r="A82" s="80" t="s">
        <v>86</v>
      </c>
      <c r="B82" s="81"/>
      <c r="C82" s="81" t="s">
        <v>87</v>
      </c>
    </row>
    <row r="83" spans="1:3" x14ac:dyDescent="0.25">
      <c r="A83" s="80" t="s">
        <v>88</v>
      </c>
      <c r="B83" s="81"/>
      <c r="C83" s="81" t="s">
        <v>89</v>
      </c>
    </row>
  </sheetData>
  <mergeCells count="55">
    <mergeCell ref="A60:D60"/>
    <mergeCell ref="A68:B68"/>
    <mergeCell ref="C68:D68"/>
    <mergeCell ref="A61:D61"/>
    <mergeCell ref="A64:E64"/>
    <mergeCell ref="A65:E65"/>
    <mergeCell ref="A55:D55"/>
    <mergeCell ref="A54:D54"/>
    <mergeCell ref="A51:H51"/>
    <mergeCell ref="A45:B45"/>
    <mergeCell ref="A46:B46"/>
    <mergeCell ref="E27:E28"/>
    <mergeCell ref="F27:F28"/>
    <mergeCell ref="A47:B47"/>
    <mergeCell ref="A30:B30"/>
    <mergeCell ref="A31:B31"/>
    <mergeCell ref="A33:B33"/>
    <mergeCell ref="A44:B44"/>
    <mergeCell ref="A34:B34"/>
    <mergeCell ref="A36:B36"/>
    <mergeCell ref="A37:B37"/>
    <mergeCell ref="A38:B38"/>
    <mergeCell ref="A39:B39"/>
    <mergeCell ref="A3:B3"/>
    <mergeCell ref="A6:H6"/>
    <mergeCell ref="A48:B48"/>
    <mergeCell ref="A73:G73"/>
    <mergeCell ref="A69:B69"/>
    <mergeCell ref="C69:D69"/>
    <mergeCell ref="A7:B7"/>
    <mergeCell ref="A8:B8"/>
    <mergeCell ref="A10:B10"/>
    <mergeCell ref="A11:H11"/>
    <mergeCell ref="A12:B12"/>
    <mergeCell ref="G27:G28"/>
    <mergeCell ref="A26:B26"/>
    <mergeCell ref="A27:B28"/>
    <mergeCell ref="C27:C28"/>
    <mergeCell ref="D27:D28"/>
    <mergeCell ref="A4:B4"/>
    <mergeCell ref="A5:B5"/>
    <mergeCell ref="A49:B49"/>
    <mergeCell ref="A50:B50"/>
    <mergeCell ref="A59:D59"/>
    <mergeCell ref="A57:D57"/>
    <mergeCell ref="A58:D58"/>
    <mergeCell ref="A56:D56"/>
    <mergeCell ref="A14:B14"/>
    <mergeCell ref="A15:B15"/>
    <mergeCell ref="A17:B17"/>
    <mergeCell ref="A18:B18"/>
    <mergeCell ref="A21:B21"/>
    <mergeCell ref="A20:B20"/>
    <mergeCell ref="A23:B23"/>
    <mergeCell ref="A42:B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2019-03-13T04:57:33Z</cp:lastPrinted>
  <dcterms:created xsi:type="dcterms:W3CDTF">2013-02-18T04:38:06Z</dcterms:created>
  <dcterms:modified xsi:type="dcterms:W3CDTF">2019-03-14T05:38:50Z</dcterms:modified>
</cp:coreProperties>
</file>