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E41" i="8" l="1"/>
  <c r="F41" i="8"/>
  <c r="G41" i="8"/>
  <c r="H41" i="8"/>
  <c r="F7" i="8"/>
  <c r="G7" i="8"/>
  <c r="F30" i="8"/>
  <c r="G30" i="8"/>
  <c r="G28" i="8"/>
  <c r="G32" i="8"/>
  <c r="G38" i="8"/>
  <c r="F32" i="8"/>
  <c r="F38" i="8"/>
  <c r="E7" i="8"/>
  <c r="E32" i="8"/>
  <c r="F44" i="8"/>
  <c r="G44" i="8"/>
  <c r="G42" i="8"/>
  <c r="F47" i="8"/>
  <c r="G47" i="8"/>
  <c r="G45" i="8"/>
  <c r="F50" i="8"/>
  <c r="G50" i="8"/>
  <c r="G48" i="8"/>
  <c r="G51" i="8"/>
  <c r="G52" i="8"/>
  <c r="F51" i="8"/>
  <c r="F52" i="8"/>
  <c r="E38" i="8"/>
  <c r="E51" i="8"/>
  <c r="E52" i="8"/>
  <c r="C42" i="8"/>
  <c r="D53" i="8"/>
  <c r="D12" i="8"/>
  <c r="H7" i="8"/>
  <c r="H28" i="8"/>
  <c r="H34" i="8"/>
  <c r="H35" i="8"/>
  <c r="H36" i="8"/>
  <c r="H37" i="8"/>
  <c r="H32" i="8"/>
  <c r="E44" i="8"/>
  <c r="E47" i="8"/>
  <c r="H47" i="8"/>
  <c r="E50" i="8"/>
  <c r="H56" i="8"/>
  <c r="D9" i="8"/>
  <c r="H48" i="8"/>
  <c r="F46" i="8"/>
  <c r="E46" i="8"/>
  <c r="H46" i="8"/>
  <c r="F49" i="8"/>
  <c r="E49" i="8"/>
  <c r="H49" i="8"/>
  <c r="F43" i="8"/>
  <c r="E43" i="8"/>
  <c r="H43" i="8"/>
  <c r="G40" i="8"/>
  <c r="H40" i="8"/>
  <c r="H55" i="8"/>
  <c r="H54" i="8"/>
  <c r="F29" i="8"/>
  <c r="E30" i="8"/>
  <c r="E29" i="8"/>
  <c r="H29" i="8"/>
  <c r="H30" i="8"/>
  <c r="G67" i="8"/>
  <c r="H53" i="8"/>
  <c r="D22" i="8"/>
  <c r="H20" i="8"/>
  <c r="D16" i="8"/>
  <c r="D15" i="8"/>
  <c r="H45" i="8"/>
  <c r="H42" i="8"/>
  <c r="C22" i="8"/>
  <c r="C21" i="8"/>
  <c r="C19" i="8"/>
  <c r="C18" i="8"/>
  <c r="C16" i="8"/>
  <c r="C15" i="8"/>
  <c r="C30" i="8"/>
  <c r="C29" i="8"/>
  <c r="G23" i="8"/>
  <c r="G20" i="8"/>
  <c r="G17" i="8"/>
  <c r="G14" i="8"/>
  <c r="G11" i="8"/>
  <c r="F26" i="8"/>
  <c r="E26" i="8"/>
  <c r="D26" i="8"/>
  <c r="H26" i="8"/>
  <c r="F25" i="8"/>
  <c r="E25" i="8"/>
  <c r="D25" i="8"/>
  <c r="H25" i="8"/>
  <c r="H24" i="8"/>
  <c r="H23" i="8"/>
  <c r="F22" i="8"/>
  <c r="E22" i="8"/>
  <c r="H22" i="8"/>
  <c r="F21" i="8"/>
  <c r="E21" i="8"/>
  <c r="D21" i="8"/>
  <c r="H21" i="8"/>
  <c r="F19" i="8"/>
  <c r="E19" i="8"/>
  <c r="D19" i="8"/>
  <c r="H19" i="8"/>
  <c r="F18" i="8"/>
  <c r="E18" i="8"/>
  <c r="D18" i="8"/>
  <c r="H18" i="8"/>
  <c r="H17" i="8"/>
  <c r="F16" i="8"/>
  <c r="E16" i="8"/>
  <c r="H16" i="8"/>
  <c r="F15" i="8"/>
  <c r="E15" i="8"/>
  <c r="H15" i="8"/>
  <c r="H14" i="8"/>
  <c r="G26" i="8"/>
  <c r="G25" i="8"/>
  <c r="G22" i="8"/>
  <c r="G21" i="8"/>
  <c r="G19" i="8"/>
  <c r="G18" i="8"/>
  <c r="G16" i="8"/>
  <c r="G15" i="8"/>
  <c r="F13" i="8"/>
  <c r="E13" i="8"/>
  <c r="H13" i="8"/>
  <c r="F12" i="8"/>
  <c r="E12" i="8"/>
  <c r="H12" i="8"/>
  <c r="H11" i="8"/>
  <c r="G13" i="8"/>
  <c r="G12" i="8"/>
  <c r="F9" i="8"/>
  <c r="E9" i="8"/>
  <c r="H9" i="8"/>
  <c r="F8" i="8"/>
  <c r="E8" i="8"/>
  <c r="H8" i="8"/>
  <c r="G9" i="8"/>
  <c r="G8" i="8"/>
  <c r="C26" i="8"/>
  <c r="C25" i="8"/>
  <c r="C13" i="8"/>
  <c r="C12" i="8"/>
  <c r="C9" i="8"/>
  <c r="C8" i="8"/>
</calcChain>
</file>

<file path=xl/comments1.xml><?xml version="1.0" encoding="utf-8"?>
<comments xmlns="http://schemas.openxmlformats.org/spreadsheetml/2006/main">
  <authors>
    <author>Finans</author>
    <author>BuhFN</author>
  </authors>
  <commentList>
    <comment ref="C40" authorId="0" shapeId="0">
      <text>
        <r>
          <rPr>
            <b/>
            <sz val="9"/>
            <color indexed="81"/>
            <rFont val="Tahoma"/>
            <charset val="1"/>
          </rPr>
          <t>Finans:</t>
        </r>
        <r>
          <rPr>
            <sz val="9"/>
            <color indexed="81"/>
            <rFont val="Tahoma"/>
            <charset val="1"/>
          </rPr>
          <t xml:space="preserve">
Договор расторгнут!!!01.01.15г.</t>
        </r>
      </text>
    </comment>
    <comment ref="D45" authorId="1" shape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Росбанк
Зволинский
Ледовских
Слуховые аппараты
Примсоцбанк
Акос
Физалис
Банк Пойдем
Ост Оптик
Юнилаб
Плюс Финанс
Панадента
</t>
        </r>
      </text>
    </comment>
  </commentList>
</comments>
</file>

<file path=xl/sharedStrings.xml><?xml version="1.0" encoding="utf-8"?>
<sst xmlns="http://schemas.openxmlformats.org/spreadsheetml/2006/main" count="193" uniqueCount="170">
  <si>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</si>
  <si>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</si>
  <si>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</si>
  <si>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</si>
  <si>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</si>
  <si>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</si>
  <si>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</si>
  <si>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</si>
  <si>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</si>
  <si>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</si>
  <si>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</si>
  <si>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</si>
  <si>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</si>
  <si>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</si>
  <si>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</si>
  <si>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</si>
  <si>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</si>
  <si>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</si>
  <si>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</si>
  <si>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</si>
  <si>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</si>
  <si>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</si>
  <si>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</si>
  <si>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</si>
  <si>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</si>
  <si>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</si>
  <si>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</si>
  <si>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</si>
  <si>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</si>
  <si>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</si>
  <si>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</si>
  <si>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</si>
  <si>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</si>
  <si>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</si>
  <si>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</si>
  <si>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</si>
  <si>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</si>
  <si>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</si>
  <si>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</si>
  <si>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</si>
  <si>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</si>
  <si>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</si>
  <si>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Часть 2.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</si>
  <si>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</si>
  <si>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</si>
  <si>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</si>
  <si>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1.6 Тех. Обслуживание лифтов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</si>
  <si>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</si>
  <si>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</si>
  <si>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</si>
  <si>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</si>
  <si>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</si>
  <si>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</si>
  <si>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</si>
  <si>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</si>
  <si>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</si>
  <si>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</si>
  <si>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</si>
  <si>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</si>
  <si>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</si>
  <si>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</si>
  <si>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</si>
  <si>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</si>
  <si>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</si>
  <si>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</si>
  <si>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</si>
  <si>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</si>
  <si>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</si>
  <si>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</si>
  <si>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</si>
  <si>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</si>
  <si>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</si>
  <si>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</si>
  <si>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</si>
  <si>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</si>
  <si>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</si>
  <si>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</si>
  <si>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</si>
  <si>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</si>
  <si>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uklr2006@mail.ru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</si>
  <si>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</si>
  <si>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</si>
  <si>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</si>
  <si>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</si>
  <si>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</si>
  <si>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</si>
  <si>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</si>
  <si>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</si>
  <si>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</si>
  <si>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</si>
  <si>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ООО " Чистый двор"</t>
  </si>
  <si>
    <t>ул. Тунгусская, 8</t>
  </si>
  <si>
    <t>2-265-897</t>
  </si>
  <si>
    <t>1.4 Вывоз и утилизация ТБО</t>
  </si>
  <si>
    <t>в т.ч. усл. по управле-ю, налоги,30% ДНР</t>
  </si>
  <si>
    <t>апрель</t>
  </si>
  <si>
    <t>Часть 4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</si>
  <si>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</si>
  <si>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</si>
  <si>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</si>
  <si>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</si>
  <si>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</si>
  <si>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</si>
  <si>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</si>
  <si>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</si>
  <si>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</si>
  <si>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</si>
  <si>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</si>
  <si>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</si>
  <si>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</si>
  <si>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</si>
  <si>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</si>
  <si>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</si>
  <si>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3 по ул. Новоивановская</t>
  </si>
  <si>
    <t>01.11.2007г.</t>
  </si>
  <si>
    <t>ООО "Эра"</t>
  </si>
  <si>
    <t>Количество проживающих</t>
  </si>
  <si>
    <t>ИТОГО ПО ДОМУ:</t>
  </si>
  <si>
    <t>ПРОЧИЕ УСЛУГИ:</t>
  </si>
  <si>
    <t>ИТОГО ПО ПРОЧИМ УСЛУГАМ:</t>
  </si>
  <si>
    <t>150 руб в мес</t>
  </si>
  <si>
    <t>исполн-ль</t>
  </si>
  <si>
    <t>1 шт.</t>
  </si>
  <si>
    <t>Полушко</t>
  </si>
  <si>
    <t>Эра</t>
  </si>
  <si>
    <t>ОСАО Ресо-Гарантия</t>
  </si>
  <si>
    <t>янв-дек</t>
  </si>
  <si>
    <t>12 мес.</t>
  </si>
  <si>
    <t>Обслуж теплосчетчика по решению общ собрания</t>
  </si>
  <si>
    <t>в том числе: на  ремонт дома</t>
  </si>
  <si>
    <t>4. Текущий ремонт коммуникаций, проходящих через нежилые помещения</t>
  </si>
  <si>
    <t>5. Рекламные конструкции на общедомовом имуществе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</si>
  <si>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</si>
  <si>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</si>
  <si>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</si>
  <si>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</si>
  <si>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 xml:space="preserve">6. Рекламное пано на общедом имущ-ве ООО"Медиа Прим" </t>
  </si>
  <si>
    <t>услуги по управлению 5%; налог,услуги банка 7%</t>
  </si>
  <si>
    <t>ООО " Восток Мегаполис "</t>
  </si>
  <si>
    <t>1 293,0 м2</t>
  </si>
  <si>
    <t xml:space="preserve"> 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</si>
  <si>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</si>
  <si>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</si>
  <si>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</si>
  <si>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</si>
  <si>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</si>
  <si>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</si>
  <si>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2 339,50 м2</t>
  </si>
  <si>
    <t>166,25 руб.</t>
  </si>
  <si>
    <t>Управляющая компания предлагает: частичный ремонт кровли. Собственникам необходимо предоставить протокол общего собрания о проведении предложенных, либо других необходимых работ .Напоминаем, что выполнение работ возможно за счет дополнительного сбора средств на основании решения общего собрания собственников.</t>
  </si>
  <si>
    <t xml:space="preserve">                       Отчет ООО "Управляющей компании Ленинского района"  за 2018 г.</t>
  </si>
  <si>
    <t>8 049,4 м2</t>
  </si>
  <si>
    <t>1.Отчет о начислениях и фактических поступлениях средств по статьям затрат за 2018 г.(тыс.р.)</t>
  </si>
  <si>
    <t>переходящие остатки д/ср-в на начало 01.01. 2018 г.</t>
  </si>
  <si>
    <t>переходящие остатки д/ср-в на конец 2018 г.</t>
  </si>
  <si>
    <t>3. Перечень работ, выполненных по статье " текущий ремонт"  в 2018 году.</t>
  </si>
  <si>
    <t>переподключение сторонних потребителей эл.энергии</t>
  </si>
  <si>
    <t xml:space="preserve"> компл</t>
  </si>
  <si>
    <t xml:space="preserve">поверка приборов учета тепл. энергии </t>
  </si>
  <si>
    <t>компл</t>
  </si>
  <si>
    <t>ИП Полушко</t>
  </si>
  <si>
    <t>изготовл. и установка двери в тепловой узел</t>
  </si>
  <si>
    <t>ООО Фаска</t>
  </si>
  <si>
    <t>обязательное страхование лифтов</t>
  </si>
  <si>
    <t>акт обследования зеленых насаждений</t>
  </si>
  <si>
    <t>Упр.охраны окр.</t>
  </si>
  <si>
    <t>В 2018 году произведена проверка начислений и фактически поступившей оплаты по договору с ООО "МедиаПрим" на установку рекламных конструкций на доме. Начисления приведены в соответствие с Договором на аренду рекламного места, а оплата соответствует платежам, фактически поступившим на расчетный счет Управляющей компании. В результате изменились остатки денежных средств по итогам 2017 года. Отчет за 2018 год составлен с учетом проиведенной корректировки.</t>
  </si>
  <si>
    <t>План по статье "текущий ремонт" на 2019год</t>
  </si>
  <si>
    <t>3. Реклама в лифтах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</si>
  <si>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601/02 от 21.02.2019 г.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</si>
</sst>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6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1" xfId="0" applyFont="1" applyFill="1" applyBorder="1"/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 wrapText="1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64" fontId="4" fillId="0" borderId="0" xfId="0" applyNumberFormat="1" applyFont="1"/>
    <xf numFmtId="164" fontId="0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4" fillId="0" borderId="1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10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0" fillId="0" borderId="0" xfId="0" applyBorder="1" applyAlignment="1"/>
    <xf numFmtId="164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3" fillId="2" borderId="1" xfId="0" applyNumberFormat="1" applyFont="1" applyFill="1" applyBorder="1" applyAlignment="1">
      <alignment horizontal="right"/>
    </xf>
    <xf numFmtId="2" fontId="0" fillId="2" borderId="0" xfId="0" applyNumberFormat="1" applyFill="1" applyBorder="1"/>
    <xf numFmtId="0" fontId="0" fillId="2" borderId="0" xfId="0" applyFill="1" applyBorder="1"/>
    <xf numFmtId="2" fontId="3" fillId="2" borderId="1" xfId="0" applyNumberFormat="1" applyFon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2" fontId="0" fillId="0" borderId="0" xfId="0" applyNumberFormat="1" applyAlignment="1"/>
    <xf numFmtId="2" fontId="9" fillId="0" borderId="3" xfId="0" applyNumberFormat="1" applyFont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20" fillId="0" borderId="1" xfId="0" applyNumberFormat="1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0" fillId="2" borderId="0" xfId="0" applyNumberFormat="1" applyFill="1"/>
    <xf numFmtId="1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4" xfId="0" applyFont="1" applyBorder="1" applyAlignment="1">
      <alignment wrapText="1"/>
    </xf>
    <xf numFmtId="0" fontId="0" fillId="0" borderId="10" xfId="0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2" fontId="9" fillId="0" borderId="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9" fillId="2" borderId="2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12" fillId="0" borderId="2" xfId="0" applyFont="1" applyBorder="1" applyAlignment="1"/>
    <xf numFmtId="0" fontId="4" fillId="0" borderId="7" xfId="0" applyFont="1" applyBorder="1" applyAlignment="1"/>
    <xf numFmtId="0" fontId="6" fillId="0" borderId="2" xfId="0" applyFont="1" applyBorder="1" applyAlignment="1"/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150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10</v>
      </c>
      <c r="C3" s="22" t="s">
        <v>113</v>
      </c>
    </row>
    <row r="4" spans="1:4" ht="14.25" customHeight="1" x14ac:dyDescent="0.25">
      <c r="A4" s="20" t="s">
        <v>169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54</v>
      </c>
      <c r="C6" s="19"/>
    </row>
    <row r="7" spans="1:4" s="21" customFormat="1" ht="12.75" customHeight="1" x14ac:dyDescent="0.25">
      <c r="A7" s="5"/>
      <c r="B7"/>
      <c r="C7"/>
      <c r="D7"/>
    </row>
    <row r="8" spans="1:4" s="3" customFormat="1" ht="15" customHeight="1" x14ac:dyDescent="0.25">
      <c r="A8" s="11" t="s">
        <v>0</v>
      </c>
      <c r="B8" s="12" t="s">
        <v>9</v>
      </c>
      <c r="C8" s="25" t="s">
        <v>51</v>
      </c>
      <c r="D8" s="58"/>
    </row>
    <row r="9" spans="1:4" s="3" customFormat="1" ht="12" customHeight="1" x14ac:dyDescent="0.25">
      <c r="A9" s="11" t="s">
        <v>1</v>
      </c>
      <c r="B9" s="12" t="s">
        <v>11</v>
      </c>
      <c r="C9" s="130" t="s">
        <v>12</v>
      </c>
      <c r="D9" s="131"/>
    </row>
    <row r="10" spans="1:4" s="3" customFormat="1" ht="24" customHeight="1" x14ac:dyDescent="0.25">
      <c r="A10" s="11" t="s">
        <v>2</v>
      </c>
      <c r="B10" s="13" t="s">
        <v>13</v>
      </c>
      <c r="C10" s="132" t="s">
        <v>97</v>
      </c>
      <c r="D10" s="129"/>
    </row>
    <row r="11" spans="1:4" s="3" customFormat="1" ht="15" customHeight="1" x14ac:dyDescent="0.25">
      <c r="A11" s="11" t="s">
        <v>3</v>
      </c>
      <c r="B11" s="12" t="s">
        <v>14</v>
      </c>
      <c r="C11" s="130" t="s">
        <v>15</v>
      </c>
      <c r="D11" s="131"/>
    </row>
    <row r="12" spans="1:4" s="3" customFormat="1" ht="16.5" customHeight="1" x14ac:dyDescent="0.25">
      <c r="A12" s="136">
        <v>5</v>
      </c>
      <c r="B12" s="136" t="s">
        <v>98</v>
      </c>
      <c r="C12" s="59" t="s">
        <v>99</v>
      </c>
      <c r="D12" s="60" t="s">
        <v>100</v>
      </c>
    </row>
    <row r="13" spans="1:4" s="3" customFormat="1" ht="14.25" customHeight="1" x14ac:dyDescent="0.25">
      <c r="A13" s="136"/>
      <c r="B13" s="136"/>
      <c r="C13" s="59" t="s">
        <v>101</v>
      </c>
      <c r="D13" s="60" t="s">
        <v>102</v>
      </c>
    </row>
    <row r="14" spans="1:4" s="3" customFormat="1" x14ac:dyDescent="0.25">
      <c r="A14" s="136"/>
      <c r="B14" s="136"/>
      <c r="C14" s="59" t="s">
        <v>103</v>
      </c>
      <c r="D14" s="60" t="s">
        <v>104</v>
      </c>
    </row>
    <row r="15" spans="1:4" s="3" customFormat="1" ht="16.5" customHeight="1" x14ac:dyDescent="0.25">
      <c r="A15" s="136"/>
      <c r="B15" s="136"/>
      <c r="C15" s="59" t="s">
        <v>105</v>
      </c>
      <c r="D15" s="60" t="s">
        <v>106</v>
      </c>
    </row>
    <row r="16" spans="1:4" s="3" customFormat="1" ht="16.5" customHeight="1" x14ac:dyDescent="0.25">
      <c r="A16" s="136"/>
      <c r="B16" s="136"/>
      <c r="C16" s="59" t="s">
        <v>107</v>
      </c>
      <c r="D16" s="60" t="s">
        <v>108</v>
      </c>
    </row>
    <row r="17" spans="1:4" s="5" customFormat="1" ht="15.75" customHeight="1" x14ac:dyDescent="0.25">
      <c r="A17" s="136"/>
      <c r="B17" s="136"/>
      <c r="C17" s="59" t="s">
        <v>109</v>
      </c>
      <c r="D17" s="60" t="s">
        <v>110</v>
      </c>
    </row>
    <row r="18" spans="1:4" s="5" customFormat="1" ht="15.75" customHeight="1" x14ac:dyDescent="0.25">
      <c r="A18" s="136"/>
      <c r="B18" s="136"/>
      <c r="C18" s="61" t="s">
        <v>111</v>
      </c>
      <c r="D18" s="60" t="s">
        <v>112</v>
      </c>
    </row>
    <row r="19" spans="1:4" ht="16.5" customHeight="1" x14ac:dyDescent="0.25">
      <c r="A19" s="11" t="s">
        <v>4</v>
      </c>
      <c r="B19" s="12" t="s">
        <v>16</v>
      </c>
      <c r="C19" s="137" t="s">
        <v>79</v>
      </c>
      <c r="D19" s="138"/>
    </row>
    <row r="20" spans="1:4" s="5" customFormat="1" ht="16.5" customHeight="1" x14ac:dyDescent="0.25">
      <c r="A20" s="11" t="s">
        <v>5</v>
      </c>
      <c r="B20" s="12" t="s">
        <v>17</v>
      </c>
      <c r="C20" s="139" t="s">
        <v>58</v>
      </c>
      <c r="D20" s="140"/>
    </row>
    <row r="21" spans="1:4" s="5" customFormat="1" ht="15" customHeight="1" x14ac:dyDescent="0.25">
      <c r="A21" s="11" t="s">
        <v>6</v>
      </c>
      <c r="B21" s="12" t="s">
        <v>18</v>
      </c>
      <c r="C21" s="132" t="s">
        <v>19</v>
      </c>
      <c r="D21" s="141"/>
    </row>
    <row r="22" spans="1:4" ht="13.5" customHeight="1" x14ac:dyDescent="0.25">
      <c r="A22" s="23"/>
      <c r="B22" s="24"/>
      <c r="C22" s="23"/>
      <c r="D22" s="23"/>
    </row>
    <row r="23" spans="1:4" x14ac:dyDescent="0.25">
      <c r="A23" s="8" t="s">
        <v>20</v>
      </c>
      <c r="B23" s="15"/>
      <c r="C23" s="15"/>
      <c r="D23" s="15"/>
    </row>
    <row r="24" spans="1:4" ht="12.75" customHeight="1" x14ac:dyDescent="0.25">
      <c r="A24" s="14"/>
      <c r="B24" s="15"/>
      <c r="C24" s="15"/>
      <c r="D24" s="15"/>
    </row>
    <row r="25" spans="1:4" ht="23.25" x14ac:dyDescent="0.25">
      <c r="A25" s="6"/>
      <c r="B25" s="16" t="s">
        <v>21</v>
      </c>
      <c r="C25" s="7" t="s">
        <v>22</v>
      </c>
      <c r="D25" s="47" t="s">
        <v>23</v>
      </c>
    </row>
    <row r="26" spans="1:4" ht="30" customHeight="1" x14ac:dyDescent="0.25">
      <c r="A26" s="133" t="s">
        <v>26</v>
      </c>
      <c r="B26" s="134"/>
      <c r="C26" s="134"/>
      <c r="D26" s="135"/>
    </row>
    <row r="27" spans="1:4" ht="12" customHeight="1" x14ac:dyDescent="0.25">
      <c r="A27" s="44"/>
      <c r="B27" s="45"/>
      <c r="C27" s="45"/>
      <c r="D27" s="46"/>
    </row>
    <row r="28" spans="1:4" x14ac:dyDescent="0.25">
      <c r="A28" s="7">
        <v>1</v>
      </c>
      <c r="B28" s="6" t="s">
        <v>90</v>
      </c>
      <c r="C28" s="6" t="s">
        <v>24</v>
      </c>
      <c r="D28" s="6" t="s">
        <v>25</v>
      </c>
    </row>
    <row r="29" spans="1:4" ht="14.25" customHeight="1" x14ac:dyDescent="0.25">
      <c r="A29" s="18" t="s">
        <v>27</v>
      </c>
      <c r="B29" s="17"/>
      <c r="C29" s="17"/>
      <c r="D29" s="17"/>
    </row>
    <row r="30" spans="1:4" ht="13.5" customHeight="1" x14ac:dyDescent="0.25">
      <c r="A30" s="7">
        <v>1</v>
      </c>
      <c r="B30" s="6" t="s">
        <v>115</v>
      </c>
      <c r="C30" s="6" t="s">
        <v>91</v>
      </c>
      <c r="D30" s="6" t="s">
        <v>92</v>
      </c>
    </row>
    <row r="31" spans="1:4" x14ac:dyDescent="0.25">
      <c r="A31" s="18" t="s">
        <v>43</v>
      </c>
      <c r="B31" s="17"/>
      <c r="C31" s="17"/>
      <c r="D31" s="17"/>
    </row>
    <row r="32" spans="1:4" x14ac:dyDescent="0.25">
      <c r="A32" s="18" t="s">
        <v>44</v>
      </c>
      <c r="B32" s="17"/>
      <c r="C32" s="17"/>
      <c r="D32" s="17"/>
    </row>
    <row r="33" spans="1:4" x14ac:dyDescent="0.25">
      <c r="A33" s="7">
        <v>1</v>
      </c>
      <c r="B33" s="6" t="s">
        <v>138</v>
      </c>
      <c r="C33" s="6" t="s">
        <v>91</v>
      </c>
      <c r="D33" s="6" t="s">
        <v>28</v>
      </c>
    </row>
    <row r="34" spans="1:4" x14ac:dyDescent="0.25">
      <c r="A34" s="18" t="s">
        <v>29</v>
      </c>
      <c r="B34" s="17"/>
      <c r="C34" s="17"/>
      <c r="D34" s="17"/>
    </row>
    <row r="35" spans="1:4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5" customHeight="1" x14ac:dyDescent="0.25">
      <c r="A36" s="18" t="s">
        <v>32</v>
      </c>
      <c r="B36" s="17"/>
      <c r="C36" s="17"/>
      <c r="D36" s="17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ht="7.5" customHeight="1" x14ac:dyDescent="0.25">
      <c r="A38" s="26"/>
      <c r="B38" s="10"/>
      <c r="C38" s="10"/>
      <c r="D38" s="10"/>
    </row>
    <row r="39" spans="1:4" x14ac:dyDescent="0.25">
      <c r="A39" s="4" t="s">
        <v>52</v>
      </c>
      <c r="B39" s="17"/>
      <c r="C39" s="17"/>
      <c r="D39" s="17"/>
    </row>
    <row r="40" spans="1:4" ht="15" customHeight="1" x14ac:dyDescent="0.25">
      <c r="A40" s="7">
        <v>1</v>
      </c>
      <c r="B40" s="6" t="s">
        <v>34</v>
      </c>
      <c r="C40" s="128">
        <v>1956</v>
      </c>
      <c r="D40" s="127"/>
    </row>
    <row r="41" spans="1:4" x14ac:dyDescent="0.25">
      <c r="A41" s="7">
        <v>2</v>
      </c>
      <c r="B41" s="6" t="s">
        <v>36</v>
      </c>
      <c r="C41" s="128">
        <v>6</v>
      </c>
      <c r="D41" s="127"/>
    </row>
    <row r="42" spans="1:4" x14ac:dyDescent="0.25">
      <c r="A42" s="7">
        <v>3</v>
      </c>
      <c r="B42" s="6" t="s">
        <v>37</v>
      </c>
      <c r="C42" s="128">
        <v>8</v>
      </c>
      <c r="D42" s="127"/>
    </row>
    <row r="43" spans="1:4" ht="15" customHeight="1" x14ac:dyDescent="0.25">
      <c r="A43" s="7">
        <v>4</v>
      </c>
      <c r="B43" s="6" t="s">
        <v>35</v>
      </c>
      <c r="C43" s="128">
        <v>1</v>
      </c>
      <c r="D43" s="127"/>
    </row>
    <row r="44" spans="1:4" x14ac:dyDescent="0.25">
      <c r="A44" s="7">
        <v>5</v>
      </c>
      <c r="B44" s="6" t="s">
        <v>38</v>
      </c>
      <c r="C44" s="128">
        <v>0</v>
      </c>
      <c r="D44" s="127"/>
    </row>
    <row r="45" spans="1:4" x14ac:dyDescent="0.25">
      <c r="A45" s="7">
        <v>6</v>
      </c>
      <c r="B45" s="6" t="s">
        <v>39</v>
      </c>
      <c r="C45" s="128" t="s">
        <v>151</v>
      </c>
      <c r="D45" s="127"/>
    </row>
    <row r="46" spans="1:4" ht="15" customHeight="1" x14ac:dyDescent="0.25">
      <c r="A46" s="7">
        <v>7</v>
      </c>
      <c r="B46" s="6" t="s">
        <v>40</v>
      </c>
      <c r="C46" s="128" t="s">
        <v>139</v>
      </c>
      <c r="D46" s="127"/>
    </row>
    <row r="47" spans="1:4" x14ac:dyDescent="0.25">
      <c r="A47" s="7">
        <v>8</v>
      </c>
      <c r="B47" s="6" t="s">
        <v>41</v>
      </c>
      <c r="C47" s="128" t="s">
        <v>147</v>
      </c>
      <c r="D47" s="127"/>
    </row>
    <row r="48" spans="1:4" x14ac:dyDescent="0.25">
      <c r="A48" s="7">
        <v>9</v>
      </c>
      <c r="B48" s="6" t="s">
        <v>116</v>
      </c>
      <c r="C48" s="128">
        <v>278</v>
      </c>
      <c r="D48" s="129"/>
    </row>
    <row r="49" spans="1:4" x14ac:dyDescent="0.25">
      <c r="A49" s="7">
        <v>10</v>
      </c>
      <c r="B49" s="6" t="s">
        <v>78</v>
      </c>
      <c r="C49" s="126" t="s">
        <v>114</v>
      </c>
      <c r="D49" s="127"/>
    </row>
  </sheetData>
  <mergeCells count="19">
    <mergeCell ref="C42:D42"/>
    <mergeCell ref="C40:D40"/>
    <mergeCell ref="C41:D41"/>
    <mergeCell ref="C9:D9"/>
    <mergeCell ref="C10:D10"/>
    <mergeCell ref="C11:D11"/>
    <mergeCell ref="A26:D26"/>
    <mergeCell ref="A12:A18"/>
    <mergeCell ref="B12:B18"/>
    <mergeCell ref="C19:D19"/>
    <mergeCell ref="C20:D20"/>
    <mergeCell ref="C21:D21"/>
    <mergeCell ref="C49:D49"/>
    <mergeCell ref="C43:D43"/>
    <mergeCell ref="C44:D44"/>
    <mergeCell ref="C45:D45"/>
    <mergeCell ref="C46:D46"/>
    <mergeCell ref="C47:D47"/>
    <mergeCell ref="C48:D48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5"/>
  <sheetViews>
    <sheetView topLeftCell="A69" workbookViewId="0">
      <selection sqref="A1:H86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40" customWidth="1"/>
    <col min="4" max="4" width="8.28515625" customWidth="1"/>
    <col min="5" max="5" width="9" customWidth="1"/>
    <col min="6" max="6" width="9.7109375" customWidth="1"/>
    <col min="7" max="7" width="10.140625" customWidth="1"/>
    <col min="8" max="8" width="11.28515625" customWidth="1"/>
    <col min="13" max="13" width="12.28515625" customWidth="1"/>
  </cols>
  <sheetData>
    <row r="1" spans="1:26" x14ac:dyDescent="0.25">
      <c r="A1" s="4" t="s">
        <v>42</v>
      </c>
      <c r="B1" s="62"/>
      <c r="C1" s="63"/>
      <c r="D1" s="64"/>
      <c r="E1" s="62"/>
      <c r="F1" s="62"/>
      <c r="G1" s="62"/>
      <c r="H1" s="62"/>
    </row>
    <row r="2" spans="1:26" ht="18.75" customHeight="1" x14ac:dyDescent="0.25">
      <c r="A2" s="4" t="s">
        <v>152</v>
      </c>
      <c r="B2" s="62"/>
      <c r="C2" s="63"/>
      <c r="D2" s="64"/>
      <c r="E2" s="62"/>
      <c r="F2" s="62"/>
      <c r="G2" s="62"/>
      <c r="H2" s="62"/>
    </row>
    <row r="3" spans="1:26" ht="22.5" customHeight="1" x14ac:dyDescent="0.25">
      <c r="A3" s="142" t="s">
        <v>153</v>
      </c>
      <c r="B3" s="142"/>
      <c r="C3" s="93"/>
      <c r="D3" s="94">
        <v>-1662.31</v>
      </c>
      <c r="E3" s="95"/>
      <c r="F3" s="96"/>
      <c r="G3" s="96"/>
      <c r="H3" s="97"/>
      <c r="I3" s="92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7.25" customHeight="1" x14ac:dyDescent="0.25">
      <c r="A4" s="142" t="s">
        <v>134</v>
      </c>
      <c r="B4" s="143"/>
      <c r="C4" s="93"/>
      <c r="D4" s="94"/>
      <c r="E4" s="95"/>
      <c r="F4" s="96"/>
      <c r="G4" s="96"/>
      <c r="H4" s="98"/>
      <c r="I4" s="92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21.75" customHeight="1" x14ac:dyDescent="0.25">
      <c r="A5" s="142" t="s">
        <v>135</v>
      </c>
      <c r="B5" s="143"/>
      <c r="C5" s="93"/>
      <c r="D5" s="94"/>
      <c r="E5" s="95"/>
      <c r="F5" s="96"/>
      <c r="G5" s="96"/>
      <c r="H5" s="97"/>
      <c r="I5" s="92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56.25" customHeight="1" x14ac:dyDescent="0.25">
      <c r="A6" s="152" t="s">
        <v>66</v>
      </c>
      <c r="B6" s="153"/>
      <c r="C6" s="39" t="s">
        <v>67</v>
      </c>
      <c r="D6" s="27" t="s">
        <v>68</v>
      </c>
      <c r="E6" s="27" t="s">
        <v>69</v>
      </c>
      <c r="F6" s="27" t="s">
        <v>70</v>
      </c>
      <c r="G6" s="35" t="s">
        <v>71</v>
      </c>
      <c r="H6" s="27" t="s">
        <v>72</v>
      </c>
    </row>
    <row r="7" spans="1:26" ht="17.25" customHeight="1" x14ac:dyDescent="0.25">
      <c r="A7" s="152" t="s">
        <v>73</v>
      </c>
      <c r="B7" s="154"/>
      <c r="C7" s="67">
        <v>20.03</v>
      </c>
      <c r="D7" s="67">
        <v>-868.76</v>
      </c>
      <c r="E7" s="67">
        <f>E11+E14+E17+E20+E23</f>
        <v>1627.9699999999998</v>
      </c>
      <c r="F7" s="67">
        <f>F11+F14+F17+F20+F23</f>
        <v>1543.49</v>
      </c>
      <c r="G7" s="67">
        <f>F7</f>
        <v>1543.49</v>
      </c>
      <c r="H7" s="53">
        <f>F7-E7+D7</f>
        <v>-953.23999999999978</v>
      </c>
    </row>
    <row r="8" spans="1:26" x14ac:dyDescent="0.25">
      <c r="A8" s="36" t="s">
        <v>74</v>
      </c>
      <c r="B8" s="37"/>
      <c r="C8" s="54">
        <f>C7-C9</f>
        <v>18.027000000000001</v>
      </c>
      <c r="D8" s="54">
        <v>-781.88</v>
      </c>
      <c r="E8" s="54">
        <f>E7-E9</f>
        <v>1465.1729999999998</v>
      </c>
      <c r="F8" s="54">
        <f>F7-F9</f>
        <v>1389.1410000000001</v>
      </c>
      <c r="G8" s="54">
        <f>G7-G9</f>
        <v>1389.1410000000001</v>
      </c>
      <c r="H8" s="53">
        <f t="shared" ref="H8:H9" si="0">F8-E8+D8</f>
        <v>-857.91199999999969</v>
      </c>
    </row>
    <row r="9" spans="1:26" x14ac:dyDescent="0.25">
      <c r="A9" s="151" t="s">
        <v>75</v>
      </c>
      <c r="B9" s="148"/>
      <c r="C9" s="54">
        <f>C7*10%</f>
        <v>2.0030000000000001</v>
      </c>
      <c r="D9" s="54">
        <f>D7*10%</f>
        <v>-86.876000000000005</v>
      </c>
      <c r="E9" s="54">
        <f>E7*10%</f>
        <v>162.797</v>
      </c>
      <c r="F9" s="54">
        <f>F7*10%</f>
        <v>154.34900000000002</v>
      </c>
      <c r="G9" s="54">
        <f>G7*10%</f>
        <v>154.34900000000002</v>
      </c>
      <c r="H9" s="53">
        <f t="shared" si="0"/>
        <v>-95.323999999999984</v>
      </c>
    </row>
    <row r="10" spans="1:26" ht="12.75" customHeight="1" x14ac:dyDescent="0.25">
      <c r="A10" s="155" t="s">
        <v>76</v>
      </c>
      <c r="B10" s="156"/>
      <c r="C10" s="156"/>
      <c r="D10" s="156"/>
      <c r="E10" s="156"/>
      <c r="F10" s="156"/>
      <c r="G10" s="156"/>
      <c r="H10" s="154"/>
    </row>
    <row r="11" spans="1:26" x14ac:dyDescent="0.25">
      <c r="A11" s="157" t="s">
        <v>55</v>
      </c>
      <c r="B11" s="158"/>
      <c r="C11" s="67">
        <v>5.65</v>
      </c>
      <c r="D11" s="68">
        <v>-301.48</v>
      </c>
      <c r="E11" s="68">
        <v>542.27</v>
      </c>
      <c r="F11" s="68">
        <v>518.76</v>
      </c>
      <c r="G11" s="68">
        <f>F11</f>
        <v>518.76</v>
      </c>
      <c r="H11" s="54">
        <f>F11-E11+D11</f>
        <v>-324.99</v>
      </c>
    </row>
    <row r="12" spans="1:26" x14ac:dyDescent="0.25">
      <c r="A12" s="36" t="s">
        <v>74</v>
      </c>
      <c r="B12" s="37"/>
      <c r="C12" s="54">
        <f>C11-C13</f>
        <v>5.085</v>
      </c>
      <c r="D12" s="54">
        <f>D11-D13</f>
        <v>-271.33000000000004</v>
      </c>
      <c r="E12" s="54">
        <f>E11-E13</f>
        <v>488.04300000000001</v>
      </c>
      <c r="F12" s="54">
        <f>F11-F13</f>
        <v>466.88400000000001</v>
      </c>
      <c r="G12" s="54">
        <f>G11-G13</f>
        <v>466.88400000000001</v>
      </c>
      <c r="H12" s="54">
        <f t="shared" ref="H12:H26" si="1">F12-E12+D12</f>
        <v>-292.48900000000003</v>
      </c>
    </row>
    <row r="13" spans="1:26" x14ac:dyDescent="0.25">
      <c r="A13" s="151" t="s">
        <v>75</v>
      </c>
      <c r="B13" s="148"/>
      <c r="C13" s="54">
        <f>C11*10%</f>
        <v>0.56500000000000006</v>
      </c>
      <c r="D13" s="54">
        <v>-30.15</v>
      </c>
      <c r="E13" s="54">
        <f>E11*10%</f>
        <v>54.227000000000004</v>
      </c>
      <c r="F13" s="54">
        <f>F11*10%</f>
        <v>51.876000000000005</v>
      </c>
      <c r="G13" s="54">
        <f>G11*10%</f>
        <v>51.876000000000005</v>
      </c>
      <c r="H13" s="54">
        <f t="shared" si="1"/>
        <v>-32.500999999999998</v>
      </c>
    </row>
    <row r="14" spans="1:26" ht="23.25" customHeight="1" x14ac:dyDescent="0.25">
      <c r="A14" s="157" t="s">
        <v>45</v>
      </c>
      <c r="B14" s="158"/>
      <c r="C14" s="67">
        <v>3.45</v>
      </c>
      <c r="D14" s="68">
        <v>-183.52</v>
      </c>
      <c r="E14" s="68">
        <v>331.12</v>
      </c>
      <c r="F14" s="68">
        <v>316.95999999999998</v>
      </c>
      <c r="G14" s="68">
        <f>F14</f>
        <v>316.95999999999998</v>
      </c>
      <c r="H14" s="54">
        <f t="shared" si="1"/>
        <v>-197.68000000000004</v>
      </c>
    </row>
    <row r="15" spans="1:26" x14ac:dyDescent="0.25">
      <c r="A15" s="36" t="s">
        <v>74</v>
      </c>
      <c r="B15" s="37"/>
      <c r="C15" s="54">
        <f>C14-C16</f>
        <v>3.105</v>
      </c>
      <c r="D15" s="54">
        <f>D14-D16</f>
        <v>-165.16800000000001</v>
      </c>
      <c r="E15" s="54">
        <f>E14-E16</f>
        <v>298.00799999999998</v>
      </c>
      <c r="F15" s="54">
        <f>F14-F16</f>
        <v>285.26400000000001</v>
      </c>
      <c r="G15" s="54">
        <f>G14-G16</f>
        <v>285.26400000000001</v>
      </c>
      <c r="H15" s="54">
        <f t="shared" si="1"/>
        <v>-177.91199999999998</v>
      </c>
    </row>
    <row r="16" spans="1:26" ht="15" customHeight="1" x14ac:dyDescent="0.25">
      <c r="A16" s="151" t="s">
        <v>75</v>
      </c>
      <c r="B16" s="148"/>
      <c r="C16" s="54">
        <f>C14*10%</f>
        <v>0.34500000000000003</v>
      </c>
      <c r="D16" s="54">
        <f>D14*10%</f>
        <v>-18.352</v>
      </c>
      <c r="E16" s="54">
        <f>E14*10%</f>
        <v>33.112000000000002</v>
      </c>
      <c r="F16" s="54">
        <f>F14*10%</f>
        <v>31.695999999999998</v>
      </c>
      <c r="G16" s="54">
        <f>G14*10%</f>
        <v>31.695999999999998</v>
      </c>
      <c r="H16" s="54">
        <f t="shared" si="1"/>
        <v>-19.768000000000004</v>
      </c>
    </row>
    <row r="17" spans="1:9" ht="15.75" customHeight="1" x14ac:dyDescent="0.25">
      <c r="A17" s="157" t="s">
        <v>56</v>
      </c>
      <c r="B17" s="158"/>
      <c r="C17" s="69">
        <v>2.37</v>
      </c>
      <c r="D17" s="68">
        <v>-126.15</v>
      </c>
      <c r="E17" s="68">
        <v>227.47</v>
      </c>
      <c r="F17" s="68">
        <v>217.72</v>
      </c>
      <c r="G17" s="68">
        <f>F17</f>
        <v>217.72</v>
      </c>
      <c r="H17" s="54">
        <f t="shared" si="1"/>
        <v>-135.9</v>
      </c>
    </row>
    <row r="18" spans="1:9" ht="13.5" customHeight="1" x14ac:dyDescent="0.25">
      <c r="A18" s="36" t="s">
        <v>74</v>
      </c>
      <c r="B18" s="37"/>
      <c r="C18" s="54">
        <f>C17-C19</f>
        <v>2.133</v>
      </c>
      <c r="D18" s="54">
        <f>D17-D19</f>
        <v>-113.535</v>
      </c>
      <c r="E18" s="54">
        <f>E17-E19</f>
        <v>204.72300000000001</v>
      </c>
      <c r="F18" s="54">
        <f>F17-F19</f>
        <v>195.94800000000001</v>
      </c>
      <c r="G18" s="54">
        <f>G17-G19</f>
        <v>195.94800000000001</v>
      </c>
      <c r="H18" s="54">
        <f t="shared" si="1"/>
        <v>-122.31</v>
      </c>
    </row>
    <row r="19" spans="1:9" ht="12.75" customHeight="1" x14ac:dyDescent="0.25">
      <c r="A19" s="151" t="s">
        <v>75</v>
      </c>
      <c r="B19" s="148"/>
      <c r="C19" s="54">
        <f>C17*10%</f>
        <v>0.23700000000000002</v>
      </c>
      <c r="D19" s="54">
        <f>D17*10%</f>
        <v>-12.615000000000002</v>
      </c>
      <c r="E19" s="54">
        <f>E17*10%</f>
        <v>22.747</v>
      </c>
      <c r="F19" s="54">
        <f>F17*10%</f>
        <v>21.772000000000002</v>
      </c>
      <c r="G19" s="54">
        <f>G17*10%</f>
        <v>21.772000000000002</v>
      </c>
      <c r="H19" s="54">
        <f t="shared" si="1"/>
        <v>-13.59</v>
      </c>
    </row>
    <row r="20" spans="1:9" ht="16.5" customHeight="1" x14ac:dyDescent="0.25">
      <c r="A20" s="9" t="s">
        <v>93</v>
      </c>
      <c r="B20" s="38"/>
      <c r="C20" s="53">
        <v>4.3600000000000003</v>
      </c>
      <c r="D20" s="54">
        <v>-191.88</v>
      </c>
      <c r="E20" s="54">
        <v>415.59</v>
      </c>
      <c r="F20" s="54">
        <v>388.56</v>
      </c>
      <c r="G20" s="54">
        <f>F20</f>
        <v>388.56</v>
      </c>
      <c r="H20" s="54">
        <f t="shared" si="1"/>
        <v>-218.90999999999997</v>
      </c>
    </row>
    <row r="21" spans="1:9" ht="14.25" customHeight="1" x14ac:dyDescent="0.25">
      <c r="A21" s="36" t="s">
        <v>74</v>
      </c>
      <c r="B21" s="37"/>
      <c r="C21" s="54">
        <f>C20-C22</f>
        <v>3.9240000000000004</v>
      </c>
      <c r="D21" s="54">
        <f>D20-D22</f>
        <v>-172.69200000000001</v>
      </c>
      <c r="E21" s="54">
        <f>E20-E22</f>
        <v>374.03099999999995</v>
      </c>
      <c r="F21" s="54">
        <f>F20-F22</f>
        <v>349.70400000000001</v>
      </c>
      <c r="G21" s="54">
        <f>G20-G22</f>
        <v>349.70400000000001</v>
      </c>
      <c r="H21" s="54">
        <f t="shared" si="1"/>
        <v>-197.01899999999995</v>
      </c>
    </row>
    <row r="22" spans="1:9" x14ac:dyDescent="0.25">
      <c r="A22" s="151" t="s">
        <v>75</v>
      </c>
      <c r="B22" s="148"/>
      <c r="C22" s="54">
        <f>C20*10%</f>
        <v>0.43600000000000005</v>
      </c>
      <c r="D22" s="54">
        <f>D20*10%</f>
        <v>-19.188000000000002</v>
      </c>
      <c r="E22" s="54">
        <f>E20*10%</f>
        <v>41.558999999999997</v>
      </c>
      <c r="F22" s="54">
        <f>F20*10%</f>
        <v>38.856000000000002</v>
      </c>
      <c r="G22" s="54">
        <f>G20*10%</f>
        <v>38.856000000000002</v>
      </c>
      <c r="H22" s="54">
        <f t="shared" si="1"/>
        <v>-21.890999999999998</v>
      </c>
    </row>
    <row r="23" spans="1:9" ht="14.25" customHeight="1" x14ac:dyDescent="0.25">
      <c r="A23" s="161" t="s">
        <v>46</v>
      </c>
      <c r="B23" s="162"/>
      <c r="C23" s="165">
        <v>4.2</v>
      </c>
      <c r="D23" s="159">
        <v>-65.709999999999994</v>
      </c>
      <c r="E23" s="159">
        <v>111.52</v>
      </c>
      <c r="F23" s="159">
        <v>101.49</v>
      </c>
      <c r="G23" s="159">
        <f>F23</f>
        <v>101.49</v>
      </c>
      <c r="H23" s="54">
        <f t="shared" si="1"/>
        <v>-75.739999999999995</v>
      </c>
    </row>
    <row r="24" spans="1:9" ht="0.75" hidden="1" customHeight="1" x14ac:dyDescent="0.25">
      <c r="A24" s="163"/>
      <c r="B24" s="164"/>
      <c r="C24" s="166"/>
      <c r="D24" s="160"/>
      <c r="E24" s="160"/>
      <c r="F24" s="160"/>
      <c r="G24" s="160"/>
      <c r="H24" s="54">
        <f t="shared" si="1"/>
        <v>0</v>
      </c>
    </row>
    <row r="25" spans="1:9" x14ac:dyDescent="0.25">
      <c r="A25" s="36" t="s">
        <v>74</v>
      </c>
      <c r="B25" s="37"/>
      <c r="C25" s="54">
        <f>C23-C26</f>
        <v>3.7800000000000002</v>
      </c>
      <c r="D25" s="54">
        <f>D23-D26</f>
        <v>-59.138999999999996</v>
      </c>
      <c r="E25" s="54">
        <f>E23-E26</f>
        <v>100.36799999999999</v>
      </c>
      <c r="F25" s="54">
        <f>F23-F26</f>
        <v>91.340999999999994</v>
      </c>
      <c r="G25" s="54">
        <f>G23-G26</f>
        <v>91.340999999999994</v>
      </c>
      <c r="H25" s="54">
        <f t="shared" si="1"/>
        <v>-68.165999999999997</v>
      </c>
    </row>
    <row r="26" spans="1:9" x14ac:dyDescent="0.25">
      <c r="A26" s="151" t="s">
        <v>75</v>
      </c>
      <c r="B26" s="148"/>
      <c r="C26" s="54">
        <f>C23*10%</f>
        <v>0.42000000000000004</v>
      </c>
      <c r="D26" s="54">
        <f>D23*10%</f>
        <v>-6.5709999999999997</v>
      </c>
      <c r="E26" s="54">
        <f>E23*10%</f>
        <v>11.152000000000001</v>
      </c>
      <c r="F26" s="54">
        <f>F23*10%</f>
        <v>10.149000000000001</v>
      </c>
      <c r="G26" s="54">
        <f>G23*10%</f>
        <v>10.149000000000001</v>
      </c>
      <c r="H26" s="54">
        <f t="shared" si="1"/>
        <v>-7.5739999999999998</v>
      </c>
    </row>
    <row r="27" spans="1:9" s="105" customFormat="1" ht="9" customHeight="1" x14ac:dyDescent="0.25">
      <c r="A27" s="99"/>
      <c r="B27" s="100"/>
      <c r="C27" s="101"/>
      <c r="D27" s="102"/>
      <c r="E27" s="101"/>
      <c r="F27" s="101"/>
      <c r="G27" s="103"/>
      <c r="H27" s="104"/>
    </row>
    <row r="28" spans="1:9" ht="17.25" customHeight="1" x14ac:dyDescent="0.25">
      <c r="A28" s="152" t="s">
        <v>47</v>
      </c>
      <c r="B28" s="154"/>
      <c r="C28" s="53">
        <v>7.26</v>
      </c>
      <c r="D28" s="53">
        <v>-878.55</v>
      </c>
      <c r="E28" s="53">
        <v>560.24</v>
      </c>
      <c r="F28" s="53">
        <v>533.80999999999995</v>
      </c>
      <c r="G28" s="66">
        <f>G29+G30</f>
        <v>188.21100000000001</v>
      </c>
      <c r="H28" s="53">
        <f>F28-E28-G28+D28+F28</f>
        <v>-559.38100000000009</v>
      </c>
    </row>
    <row r="29" spans="1:9" ht="14.25" customHeight="1" x14ac:dyDescent="0.25">
      <c r="A29" s="36" t="s">
        <v>77</v>
      </c>
      <c r="B29" s="37"/>
      <c r="C29" s="54">
        <f>C28-C30</f>
        <v>6.5339999999999998</v>
      </c>
      <c r="D29" s="54">
        <v>-855.71</v>
      </c>
      <c r="E29" s="54">
        <f>E28-E30</f>
        <v>504.21600000000001</v>
      </c>
      <c r="F29" s="54">
        <f>F28-F30</f>
        <v>480.42899999999997</v>
      </c>
      <c r="G29" s="122">
        <v>134.83000000000001</v>
      </c>
      <c r="H29" s="53">
        <f t="shared" ref="H29:H30" si="2">F29-E29-G29+D29+F29</f>
        <v>-533.89800000000014</v>
      </c>
    </row>
    <row r="30" spans="1:9" ht="12.75" customHeight="1" x14ac:dyDescent="0.25">
      <c r="A30" s="151" t="s">
        <v>75</v>
      </c>
      <c r="B30" s="148"/>
      <c r="C30" s="54">
        <f>C28*10%</f>
        <v>0.72599999999999998</v>
      </c>
      <c r="D30" s="54">
        <v>-22.83</v>
      </c>
      <c r="E30" s="54">
        <f>E28*10%</f>
        <v>56.024000000000001</v>
      </c>
      <c r="F30" s="54">
        <f>F28*10%</f>
        <v>53.381</v>
      </c>
      <c r="G30" s="54">
        <f>F30</f>
        <v>53.381</v>
      </c>
      <c r="H30" s="53">
        <f t="shared" si="2"/>
        <v>-25.472999999999999</v>
      </c>
    </row>
    <row r="31" spans="1:9" ht="12.75" customHeight="1" x14ac:dyDescent="0.25">
      <c r="A31" s="124"/>
      <c r="B31" s="123"/>
      <c r="C31" s="54"/>
      <c r="D31" s="54"/>
      <c r="E31" s="54"/>
      <c r="F31" s="54"/>
      <c r="G31" s="54"/>
      <c r="H31" s="53"/>
    </row>
    <row r="32" spans="1:9" s="4" customFormat="1" ht="12.75" customHeight="1" x14ac:dyDescent="0.25">
      <c r="A32" s="175" t="s">
        <v>141</v>
      </c>
      <c r="B32" s="176"/>
      <c r="C32" s="96"/>
      <c r="D32" s="95">
        <v>-23.2</v>
      </c>
      <c r="E32" s="96">
        <f>E34+E35+E36+E37</f>
        <v>193.49</v>
      </c>
      <c r="F32" s="96">
        <f t="shared" ref="F32:H32" si="3">F34+F35+F36+F37</f>
        <v>167.87</v>
      </c>
      <c r="G32" s="96">
        <f t="shared" si="3"/>
        <v>167.87</v>
      </c>
      <c r="H32" s="95">
        <f t="shared" si="3"/>
        <v>-48.819999999999993</v>
      </c>
      <c r="I32" s="75"/>
    </row>
    <row r="33" spans="1:33" ht="12.75" customHeight="1" x14ac:dyDescent="0.25">
      <c r="A33" s="120" t="s">
        <v>142</v>
      </c>
      <c r="B33" s="100"/>
      <c r="C33" s="101"/>
      <c r="D33" s="104"/>
      <c r="E33" s="101"/>
      <c r="F33" s="101"/>
      <c r="G33" s="119"/>
      <c r="H33" s="95"/>
    </row>
    <row r="34" spans="1:33" ht="12.75" customHeight="1" x14ac:dyDescent="0.25">
      <c r="A34" s="177" t="s">
        <v>143</v>
      </c>
      <c r="B34" s="178"/>
      <c r="C34" s="101"/>
      <c r="D34" s="104">
        <v>-1.65</v>
      </c>
      <c r="E34" s="101">
        <v>11.83</v>
      </c>
      <c r="F34" s="101">
        <v>10.35</v>
      </c>
      <c r="G34" s="101">
        <v>10.35</v>
      </c>
      <c r="H34" s="53">
        <f t="shared" ref="H34:H37" si="4">F34-E34-G34+D34+F34</f>
        <v>-3.1300000000000008</v>
      </c>
    </row>
    <row r="35" spans="1:33" ht="12.75" customHeight="1" x14ac:dyDescent="0.25">
      <c r="A35" s="177" t="s">
        <v>144</v>
      </c>
      <c r="B35" s="178"/>
      <c r="C35" s="101"/>
      <c r="D35" s="104">
        <v>0</v>
      </c>
      <c r="E35" s="101">
        <v>0</v>
      </c>
      <c r="F35" s="101">
        <v>0</v>
      </c>
      <c r="G35" s="101">
        <v>0</v>
      </c>
      <c r="H35" s="53">
        <f t="shared" si="4"/>
        <v>0</v>
      </c>
    </row>
    <row r="36" spans="1:33" ht="12.75" customHeight="1" x14ac:dyDescent="0.25">
      <c r="A36" s="177" t="s">
        <v>145</v>
      </c>
      <c r="B36" s="178"/>
      <c r="C36" s="101"/>
      <c r="D36" s="104">
        <v>-20.94</v>
      </c>
      <c r="E36" s="101">
        <v>176</v>
      </c>
      <c r="F36" s="101">
        <v>152.62</v>
      </c>
      <c r="G36" s="101">
        <v>152.62</v>
      </c>
      <c r="H36" s="53">
        <f t="shared" si="4"/>
        <v>-44.319999999999993</v>
      </c>
    </row>
    <row r="37" spans="1:33" ht="12.75" customHeight="1" x14ac:dyDescent="0.25">
      <c r="A37" s="177" t="s">
        <v>146</v>
      </c>
      <c r="B37" s="178"/>
      <c r="C37" s="101"/>
      <c r="D37" s="104">
        <v>-0.61</v>
      </c>
      <c r="E37" s="101">
        <v>5.66</v>
      </c>
      <c r="F37" s="101">
        <v>4.9000000000000004</v>
      </c>
      <c r="G37" s="101">
        <v>4.9000000000000004</v>
      </c>
      <c r="H37" s="53">
        <f t="shared" si="4"/>
        <v>-1.37</v>
      </c>
    </row>
    <row r="38" spans="1:33" s="105" customFormat="1" x14ac:dyDescent="0.25">
      <c r="A38" s="106" t="s">
        <v>117</v>
      </c>
      <c r="B38" s="107"/>
      <c r="C38" s="96"/>
      <c r="D38" s="108"/>
      <c r="E38" s="96">
        <f>E7+E28+E32</f>
        <v>2381.6999999999998</v>
      </c>
      <c r="F38" s="96">
        <f t="shared" ref="F38:G38" si="5">F7+F28+F32</f>
        <v>2245.17</v>
      </c>
      <c r="G38" s="96">
        <f t="shared" si="5"/>
        <v>1899.5709999999999</v>
      </c>
      <c r="H38" s="95"/>
      <c r="I38" s="110"/>
      <c r="J38" s="110"/>
    </row>
    <row r="39" spans="1:33" s="105" customFormat="1" ht="12.75" customHeight="1" x14ac:dyDescent="0.25">
      <c r="A39" s="106" t="s">
        <v>118</v>
      </c>
      <c r="B39" s="107"/>
      <c r="C39" s="96"/>
      <c r="D39" s="108"/>
      <c r="E39" s="96"/>
      <c r="F39" s="96"/>
      <c r="G39" s="109"/>
      <c r="H39" s="95"/>
      <c r="I39" s="110"/>
      <c r="J39" s="110"/>
    </row>
    <row r="40" spans="1:33" s="4" customFormat="1" ht="15" customHeight="1" x14ac:dyDescent="0.25">
      <c r="A40" s="179" t="s">
        <v>168</v>
      </c>
      <c r="B40" s="180"/>
      <c r="C40" s="74" t="s">
        <v>120</v>
      </c>
      <c r="D40" s="53">
        <v>1.49</v>
      </c>
      <c r="E40" s="53">
        <v>0</v>
      </c>
      <c r="F40" s="53">
        <v>0</v>
      </c>
      <c r="G40" s="70">
        <f>G41</f>
        <v>0</v>
      </c>
      <c r="H40" s="53">
        <f t="shared" ref="H40:H48" si="6">F40-E40-G40+D40+F40</f>
        <v>1.49</v>
      </c>
    </row>
    <row r="41" spans="1:33" ht="12" customHeight="1" x14ac:dyDescent="0.25">
      <c r="A41" s="167" t="s">
        <v>48</v>
      </c>
      <c r="B41" s="168"/>
      <c r="C41" s="54"/>
      <c r="D41" s="54">
        <v>0</v>
      </c>
      <c r="E41" s="54">
        <f>E40*17%</f>
        <v>0</v>
      </c>
      <c r="F41" s="54">
        <f>F40*17%</f>
        <v>0</v>
      </c>
      <c r="G41" s="65">
        <f>F41</f>
        <v>0</v>
      </c>
      <c r="H41" s="53">
        <f t="shared" si="6"/>
        <v>0</v>
      </c>
    </row>
    <row r="42" spans="1:33" s="85" customFormat="1" ht="24" customHeight="1" x14ac:dyDescent="0.25">
      <c r="A42" s="149" t="s">
        <v>130</v>
      </c>
      <c r="B42" s="150"/>
      <c r="C42" s="82">
        <f>D43+D44</f>
        <v>-4.8000000000000007</v>
      </c>
      <c r="D42" s="82">
        <v>1.2</v>
      </c>
      <c r="E42" s="82">
        <v>78.540000000000006</v>
      </c>
      <c r="F42" s="82">
        <v>78.22</v>
      </c>
      <c r="G42" s="81">
        <f>G43+G44</f>
        <v>13.297400000000001</v>
      </c>
      <c r="H42" s="53">
        <f t="shared" si="6"/>
        <v>65.802599999999984</v>
      </c>
      <c r="I42" s="117"/>
    </row>
    <row r="43" spans="1:33" x14ac:dyDescent="0.25">
      <c r="A43" s="36" t="s">
        <v>77</v>
      </c>
      <c r="B43" s="37"/>
      <c r="C43" s="91"/>
      <c r="D43" s="7">
        <v>8.92</v>
      </c>
      <c r="E43" s="54">
        <f>E42-E44</f>
        <v>65.188200000000009</v>
      </c>
      <c r="F43" s="54">
        <f>F42-F44</f>
        <v>64.922600000000003</v>
      </c>
      <c r="G43" s="121">
        <v>0</v>
      </c>
      <c r="H43" s="53">
        <f t="shared" si="6"/>
        <v>73.576999999999998</v>
      </c>
    </row>
    <row r="44" spans="1:33" s="89" customFormat="1" ht="14.25" customHeight="1" x14ac:dyDescent="0.25">
      <c r="A44" s="88" t="s">
        <v>57</v>
      </c>
      <c r="B44" s="88"/>
      <c r="C44" s="54"/>
      <c r="D44" s="54">
        <v>-13.72</v>
      </c>
      <c r="E44" s="54">
        <f>E42*17%</f>
        <v>13.351800000000003</v>
      </c>
      <c r="F44" s="54">
        <f>F42*17%</f>
        <v>13.297400000000001</v>
      </c>
      <c r="G44" s="54">
        <f>F44</f>
        <v>13.297400000000001</v>
      </c>
      <c r="H44" s="53">
        <v>-7.78</v>
      </c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</row>
    <row r="45" spans="1:33" s="85" customFormat="1" ht="24" customHeight="1" x14ac:dyDescent="0.25">
      <c r="A45" s="179" t="s">
        <v>131</v>
      </c>
      <c r="B45" s="180"/>
      <c r="C45" s="82"/>
      <c r="D45" s="82">
        <v>327.51</v>
      </c>
      <c r="E45" s="82">
        <v>958.29</v>
      </c>
      <c r="F45" s="82">
        <v>1071.83</v>
      </c>
      <c r="G45" s="81">
        <f>G47+G46</f>
        <v>503.76009999999991</v>
      </c>
      <c r="H45" s="53">
        <f t="shared" si="6"/>
        <v>1009.1198999999999</v>
      </c>
    </row>
    <row r="46" spans="1:33" x14ac:dyDescent="0.25">
      <c r="A46" s="36" t="s">
        <v>77</v>
      </c>
      <c r="B46" s="37"/>
      <c r="C46" s="91"/>
      <c r="D46" s="7">
        <v>421.42</v>
      </c>
      <c r="E46" s="54">
        <f>E45-E47</f>
        <v>507.89370000000002</v>
      </c>
      <c r="F46" s="54">
        <f>F45-F47</f>
        <v>568.06989999999996</v>
      </c>
      <c r="G46" s="121">
        <v>0</v>
      </c>
      <c r="H46" s="53">
        <f t="shared" si="6"/>
        <v>1049.6660999999999</v>
      </c>
    </row>
    <row r="47" spans="1:33" s="85" customFormat="1" ht="18" customHeight="1" x14ac:dyDescent="0.25">
      <c r="A47" s="86" t="s">
        <v>94</v>
      </c>
      <c r="B47" s="87"/>
      <c r="C47" s="80"/>
      <c r="D47" s="80">
        <v>-93.91</v>
      </c>
      <c r="E47" s="80">
        <f>E45*47%</f>
        <v>450.39629999999994</v>
      </c>
      <c r="F47" s="80">
        <f>F45*47%</f>
        <v>503.76009999999991</v>
      </c>
      <c r="G47" s="79">
        <f>F47</f>
        <v>503.76009999999991</v>
      </c>
      <c r="H47" s="53">
        <f t="shared" si="6"/>
        <v>-40.546200000000056</v>
      </c>
    </row>
    <row r="48" spans="1:33" s="85" customFormat="1" ht="32.25" customHeight="1" x14ac:dyDescent="0.25">
      <c r="A48" s="179" t="s">
        <v>136</v>
      </c>
      <c r="B48" s="180"/>
      <c r="C48" s="118"/>
      <c r="D48" s="82">
        <v>-222</v>
      </c>
      <c r="E48" s="82">
        <v>300</v>
      </c>
      <c r="F48" s="82">
        <v>300</v>
      </c>
      <c r="G48" s="81">
        <f>G50+G49</f>
        <v>36</v>
      </c>
      <c r="H48" s="82">
        <f t="shared" si="6"/>
        <v>42</v>
      </c>
      <c r="L48" s="117"/>
    </row>
    <row r="49" spans="1:26" ht="11.25" customHeight="1" x14ac:dyDescent="0.25">
      <c r="A49" s="36" t="s">
        <v>129</v>
      </c>
      <c r="B49" s="37"/>
      <c r="C49" s="91"/>
      <c r="D49" s="54">
        <v>-222</v>
      </c>
      <c r="E49" s="54">
        <f>E48-E50</f>
        <v>264</v>
      </c>
      <c r="F49" s="54">
        <f>F48-F50</f>
        <v>264</v>
      </c>
      <c r="G49" s="121">
        <v>0</v>
      </c>
      <c r="H49" s="53">
        <f>F49-E49-G49+D49+F49</f>
        <v>42</v>
      </c>
    </row>
    <row r="50" spans="1:26" s="85" customFormat="1" ht="23.25" customHeight="1" x14ac:dyDescent="0.25">
      <c r="A50" s="183" t="s">
        <v>137</v>
      </c>
      <c r="B50" s="171"/>
      <c r="C50" s="53"/>
      <c r="D50" s="53">
        <v>0</v>
      </c>
      <c r="E50" s="53">
        <f>E48*12%</f>
        <v>36</v>
      </c>
      <c r="F50" s="53">
        <f>F48*12%</f>
        <v>36</v>
      </c>
      <c r="G50" s="66">
        <f>F50</f>
        <v>36</v>
      </c>
      <c r="H50" s="53">
        <v>0</v>
      </c>
    </row>
    <row r="51" spans="1:26" s="105" customFormat="1" x14ac:dyDescent="0.25">
      <c r="A51" s="181" t="s">
        <v>119</v>
      </c>
      <c r="B51" s="182"/>
      <c r="C51" s="96"/>
      <c r="D51" s="108"/>
      <c r="E51" s="96">
        <f>E42+E45+E48</f>
        <v>1336.83</v>
      </c>
      <c r="F51" s="96">
        <f t="shared" ref="F51:G51" si="7">F42+F45+F48</f>
        <v>1450.05</v>
      </c>
      <c r="G51" s="96">
        <f t="shared" si="7"/>
        <v>553.05749999999989</v>
      </c>
      <c r="H51" s="95"/>
    </row>
    <row r="52" spans="1:26" s="105" customFormat="1" x14ac:dyDescent="0.25">
      <c r="A52" s="181" t="s">
        <v>132</v>
      </c>
      <c r="B52" s="182"/>
      <c r="C52" s="96"/>
      <c r="D52" s="108"/>
      <c r="E52" s="96">
        <f>E38+E51</f>
        <v>3718.5299999999997</v>
      </c>
      <c r="F52" s="96">
        <f>F38+F51</f>
        <v>3695.2200000000003</v>
      </c>
      <c r="G52" s="96">
        <f>G38+G51</f>
        <v>2452.6284999999998</v>
      </c>
      <c r="H52" s="95"/>
    </row>
    <row r="53" spans="1:26" s="105" customFormat="1" ht="14.25" customHeight="1" x14ac:dyDescent="0.25">
      <c r="A53" s="181" t="s">
        <v>133</v>
      </c>
      <c r="B53" s="182"/>
      <c r="C53" s="96"/>
      <c r="D53" s="95">
        <f>D7+D28+D32+D40+D42+D45+D48</f>
        <v>-1662.31</v>
      </c>
      <c r="E53" s="96"/>
      <c r="F53" s="96"/>
      <c r="G53" s="96"/>
      <c r="H53" s="111">
        <f>F52-E52+D53+F52-G52</f>
        <v>-443.02849999999899</v>
      </c>
      <c r="I53" s="125"/>
    </row>
    <row r="54" spans="1:26" s="105" customFormat="1" ht="20.25" customHeight="1" x14ac:dyDescent="0.25">
      <c r="A54" s="142" t="s">
        <v>154</v>
      </c>
      <c r="B54" s="142"/>
      <c r="C54" s="93"/>
      <c r="D54" s="96"/>
      <c r="E54" s="95"/>
      <c r="F54" s="96"/>
      <c r="G54" s="96"/>
      <c r="H54" s="97">
        <f>(H55+H56)</f>
        <v>-443.03409999999985</v>
      </c>
      <c r="I54" s="112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</row>
    <row r="55" spans="1:26" s="105" customFormat="1" ht="18" customHeight="1" x14ac:dyDescent="0.25">
      <c r="A55" s="142" t="s">
        <v>134</v>
      </c>
      <c r="B55" s="143"/>
      <c r="C55" s="93"/>
      <c r="D55" s="93"/>
      <c r="E55" s="95"/>
      <c r="F55" s="96"/>
      <c r="G55" s="96"/>
      <c r="H55" s="114">
        <f>H40+H43+H46+H49</f>
        <v>1166.7330999999999</v>
      </c>
      <c r="I55" s="113"/>
      <c r="J55" s="113"/>
      <c r="K55" s="113" t="s">
        <v>140</v>
      </c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</row>
    <row r="56" spans="1:26" s="105" customFormat="1" ht="21" customHeight="1" x14ac:dyDescent="0.25">
      <c r="A56" s="186" t="s">
        <v>135</v>
      </c>
      <c r="B56" s="187"/>
      <c r="C56" s="93"/>
      <c r="D56" s="93"/>
      <c r="E56" s="95"/>
      <c r="F56" s="96"/>
      <c r="G56" s="96"/>
      <c r="H56" s="114">
        <f>H7+H28+H32+H44+H47+H50</f>
        <v>-1609.7671999999998</v>
      </c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</row>
    <row r="57" spans="1:26" ht="69.75" customHeight="1" x14ac:dyDescent="0.25">
      <c r="A57" s="191" t="s">
        <v>166</v>
      </c>
      <c r="B57" s="192"/>
      <c r="C57" s="192"/>
      <c r="D57" s="192"/>
      <c r="E57" s="192"/>
      <c r="F57" s="192"/>
      <c r="G57" s="192"/>
      <c r="H57" s="192"/>
    </row>
    <row r="58" spans="1:26" ht="21.75" customHeight="1" x14ac:dyDescent="0.25">
      <c r="H58" s="17"/>
    </row>
    <row r="59" spans="1:26" x14ac:dyDescent="0.25">
      <c r="A59" s="19" t="s">
        <v>155</v>
      </c>
      <c r="D59" s="21"/>
      <c r="E59" s="21"/>
      <c r="F59" s="21"/>
      <c r="G59" s="21"/>
    </row>
    <row r="60" spans="1:26" x14ac:dyDescent="0.25">
      <c r="A60" s="147" t="s">
        <v>59</v>
      </c>
      <c r="B60" s="148"/>
      <c r="C60" s="148"/>
      <c r="D60" s="129"/>
      <c r="E60" s="29" t="s">
        <v>60</v>
      </c>
      <c r="F60" s="29" t="s">
        <v>61</v>
      </c>
      <c r="G60" s="29" t="s">
        <v>62</v>
      </c>
      <c r="H60" s="77" t="s">
        <v>121</v>
      </c>
      <c r="K60" t="s">
        <v>140</v>
      </c>
    </row>
    <row r="61" spans="1:26" ht="15.75" customHeight="1" x14ac:dyDescent="0.25">
      <c r="A61" s="169" t="s">
        <v>156</v>
      </c>
      <c r="B61" s="170"/>
      <c r="C61" s="170"/>
      <c r="D61" s="171"/>
      <c r="E61" s="43">
        <v>43132</v>
      </c>
      <c r="F61" s="29" t="s">
        <v>157</v>
      </c>
      <c r="G61" s="84">
        <v>35.53</v>
      </c>
      <c r="H61" s="6" t="s">
        <v>124</v>
      </c>
      <c r="I61" s="17"/>
      <c r="J61" s="51"/>
    </row>
    <row r="62" spans="1:26" ht="17.25" customHeight="1" x14ac:dyDescent="0.25">
      <c r="A62" s="172" t="s">
        <v>158</v>
      </c>
      <c r="B62" s="173"/>
      <c r="C62" s="173"/>
      <c r="D62" s="174"/>
      <c r="E62" s="30">
        <v>43374</v>
      </c>
      <c r="F62" s="29" t="s">
        <v>159</v>
      </c>
      <c r="G62" s="84">
        <v>17.5</v>
      </c>
      <c r="H62" s="83" t="s">
        <v>160</v>
      </c>
      <c r="I62" s="17"/>
      <c r="L62" s="51"/>
    </row>
    <row r="63" spans="1:26" x14ac:dyDescent="0.25">
      <c r="A63" s="172" t="s">
        <v>161</v>
      </c>
      <c r="B63" s="173"/>
      <c r="C63" s="173"/>
      <c r="D63" s="174"/>
      <c r="E63" s="30">
        <v>43101</v>
      </c>
      <c r="F63" s="29" t="s">
        <v>122</v>
      </c>
      <c r="G63" s="84">
        <v>38.4</v>
      </c>
      <c r="H63" s="6" t="s">
        <v>162</v>
      </c>
      <c r="I63" s="17"/>
      <c r="L63" s="51"/>
    </row>
    <row r="64" spans="1:26" ht="25.5" customHeight="1" x14ac:dyDescent="0.25">
      <c r="A64" s="184" t="s">
        <v>163</v>
      </c>
      <c r="B64" s="185"/>
      <c r="C64" s="185"/>
      <c r="D64" s="180"/>
      <c r="E64" s="30" t="s">
        <v>95</v>
      </c>
      <c r="F64" s="29" t="s">
        <v>122</v>
      </c>
      <c r="G64" s="31">
        <v>0.61</v>
      </c>
      <c r="H64" s="83" t="s">
        <v>125</v>
      </c>
      <c r="I64" s="17"/>
      <c r="J64" s="51"/>
      <c r="M64" s="51"/>
    </row>
    <row r="65" spans="1:13" ht="18" customHeight="1" x14ac:dyDescent="0.25">
      <c r="A65" s="169" t="s">
        <v>164</v>
      </c>
      <c r="B65" s="170"/>
      <c r="C65" s="170"/>
      <c r="D65" s="171"/>
      <c r="E65" s="30">
        <v>43446</v>
      </c>
      <c r="F65" s="29">
        <v>1</v>
      </c>
      <c r="G65" s="31">
        <v>0.79</v>
      </c>
      <c r="H65" s="6" t="s">
        <v>165</v>
      </c>
      <c r="I65" s="17"/>
      <c r="J65" s="51"/>
      <c r="M65" s="51"/>
    </row>
    <row r="66" spans="1:13" ht="18" customHeight="1" x14ac:dyDescent="0.25">
      <c r="A66" s="169" t="s">
        <v>128</v>
      </c>
      <c r="B66" s="170"/>
      <c r="C66" s="170"/>
      <c r="D66" s="171"/>
      <c r="E66" s="30" t="s">
        <v>126</v>
      </c>
      <c r="F66" s="29" t="s">
        <v>127</v>
      </c>
      <c r="G66" s="31">
        <v>42</v>
      </c>
      <c r="H66" s="6" t="s">
        <v>123</v>
      </c>
      <c r="I66" s="17"/>
      <c r="J66" s="51"/>
      <c r="M66" s="51"/>
    </row>
    <row r="67" spans="1:13" s="4" customFormat="1" x14ac:dyDescent="0.25">
      <c r="A67" s="188" t="s">
        <v>7</v>
      </c>
      <c r="B67" s="189"/>
      <c r="C67" s="189"/>
      <c r="D67" s="153"/>
      <c r="E67" s="71"/>
      <c r="F67" s="72"/>
      <c r="G67" s="73">
        <f>SUM(G61:G66)</f>
        <v>134.83000000000001</v>
      </c>
      <c r="H67" s="78"/>
      <c r="M67" s="76"/>
    </row>
    <row r="68" spans="1:13" x14ac:dyDescent="0.25">
      <c r="A68" s="19" t="s">
        <v>49</v>
      </c>
      <c r="D68" s="21"/>
      <c r="E68" s="21"/>
      <c r="F68" s="21"/>
      <c r="G68" s="21"/>
      <c r="M68" s="75"/>
    </row>
    <row r="69" spans="1:13" x14ac:dyDescent="0.25">
      <c r="A69" s="19" t="s">
        <v>50</v>
      </c>
      <c r="D69" s="21"/>
      <c r="E69" s="21"/>
      <c r="F69" s="21"/>
      <c r="G69" s="21"/>
    </row>
    <row r="70" spans="1:13" ht="23.25" customHeight="1" x14ac:dyDescent="0.25">
      <c r="A70" s="147" t="s">
        <v>64</v>
      </c>
      <c r="B70" s="148"/>
      <c r="C70" s="148"/>
      <c r="D70" s="148"/>
      <c r="E70" s="129"/>
      <c r="F70" s="33" t="s">
        <v>61</v>
      </c>
      <c r="G70" s="32" t="s">
        <v>63</v>
      </c>
    </row>
    <row r="71" spans="1:13" x14ac:dyDescent="0.25">
      <c r="A71" s="190" t="s">
        <v>65</v>
      </c>
      <c r="B71" s="156"/>
      <c r="C71" s="156"/>
      <c r="D71" s="156"/>
      <c r="E71" s="154"/>
      <c r="F71" s="29">
        <v>2</v>
      </c>
      <c r="G71" s="29" t="s">
        <v>148</v>
      </c>
    </row>
    <row r="72" spans="1:13" x14ac:dyDescent="0.25">
      <c r="A72" s="115"/>
      <c r="B72" s="90"/>
      <c r="C72" s="90"/>
      <c r="D72" s="90"/>
      <c r="E72" s="90"/>
      <c r="F72" s="116"/>
      <c r="G72" s="116"/>
    </row>
    <row r="73" spans="1:13" x14ac:dyDescent="0.25">
      <c r="A73" s="21"/>
      <c r="D73" s="21"/>
      <c r="E73" s="21"/>
      <c r="F73" s="21"/>
      <c r="G73" s="21"/>
    </row>
    <row r="74" spans="1:13" x14ac:dyDescent="0.25">
      <c r="A74" s="19" t="s">
        <v>96</v>
      </c>
      <c r="E74" s="34"/>
      <c r="F74" s="55"/>
      <c r="G74" s="34"/>
    </row>
    <row r="75" spans="1:13" x14ac:dyDescent="0.25">
      <c r="A75" s="19" t="s">
        <v>167</v>
      </c>
      <c r="B75" s="56"/>
      <c r="C75" s="57"/>
      <c r="D75" s="19"/>
      <c r="E75" s="34"/>
      <c r="F75" s="55"/>
      <c r="G75" s="34"/>
    </row>
    <row r="76" spans="1:13" ht="58.5" customHeight="1" x14ac:dyDescent="0.25">
      <c r="A76" s="144" t="s">
        <v>149</v>
      </c>
      <c r="B76" s="145"/>
      <c r="C76" s="145"/>
      <c r="D76" s="145"/>
      <c r="E76" s="145"/>
      <c r="F76" s="145"/>
      <c r="G76" s="145"/>
      <c r="H76" s="146"/>
    </row>
    <row r="77" spans="1:13" x14ac:dyDescent="0.25">
      <c r="A77" s="49"/>
      <c r="B77" s="49"/>
      <c r="C77" s="50"/>
      <c r="D77" s="49"/>
      <c r="E77" s="48"/>
      <c r="F77" s="48"/>
      <c r="G77" s="48"/>
      <c r="H77" s="48"/>
    </row>
    <row r="78" spans="1:13" x14ac:dyDescent="0.25">
      <c r="A78" s="4" t="s">
        <v>80</v>
      </c>
      <c r="B78" s="41"/>
      <c r="C78" s="42"/>
      <c r="D78" s="4"/>
      <c r="E78" s="4" t="s">
        <v>81</v>
      </c>
      <c r="F78" s="4"/>
    </row>
    <row r="79" spans="1:13" x14ac:dyDescent="0.25">
      <c r="A79" s="4" t="s">
        <v>82</v>
      </c>
      <c r="B79" s="41"/>
      <c r="C79" s="42"/>
      <c r="D79" s="4"/>
      <c r="E79" s="4"/>
      <c r="F79" s="4"/>
    </row>
    <row r="80" spans="1:13" x14ac:dyDescent="0.25">
      <c r="A80" s="4" t="s">
        <v>83</v>
      </c>
      <c r="B80" s="41"/>
      <c r="C80" s="42"/>
      <c r="D80" s="4"/>
      <c r="E80" s="4"/>
      <c r="F80" s="4"/>
    </row>
    <row r="81" spans="1:6" x14ac:dyDescent="0.25">
      <c r="A81" s="4"/>
      <c r="B81" s="41"/>
      <c r="C81" s="42"/>
      <c r="D81" s="4"/>
      <c r="E81" s="4"/>
      <c r="F81" s="4"/>
    </row>
    <row r="82" spans="1:6" x14ac:dyDescent="0.25">
      <c r="A82" s="21" t="s">
        <v>84</v>
      </c>
      <c r="B82" s="52"/>
    </row>
    <row r="83" spans="1:6" x14ac:dyDescent="0.25">
      <c r="A83" s="21" t="s">
        <v>85</v>
      </c>
      <c r="B83" s="52"/>
      <c r="C83" s="40" t="s">
        <v>25</v>
      </c>
    </row>
    <row r="84" spans="1:6" x14ac:dyDescent="0.25">
      <c r="A84" s="21" t="s">
        <v>86</v>
      </c>
      <c r="B84" s="52"/>
      <c r="C84" s="40" t="s">
        <v>87</v>
      </c>
    </row>
    <row r="85" spans="1:6" x14ac:dyDescent="0.25">
      <c r="A85" s="21" t="s">
        <v>88</v>
      </c>
      <c r="B85" s="52"/>
      <c r="C85" s="40" t="s">
        <v>89</v>
      </c>
    </row>
  </sheetData>
  <mergeCells count="52">
    <mergeCell ref="A67:D67"/>
    <mergeCell ref="A70:E70"/>
    <mergeCell ref="A71:E71"/>
    <mergeCell ref="A63:D63"/>
    <mergeCell ref="A57:H57"/>
    <mergeCell ref="A55:B55"/>
    <mergeCell ref="A50:B50"/>
    <mergeCell ref="A64:D64"/>
    <mergeCell ref="A65:D65"/>
    <mergeCell ref="A66:D66"/>
    <mergeCell ref="A56:B56"/>
    <mergeCell ref="A54:B54"/>
    <mergeCell ref="A26:B26"/>
    <mergeCell ref="A28:B28"/>
    <mergeCell ref="A41:B41"/>
    <mergeCell ref="A61:D61"/>
    <mergeCell ref="A62:D62"/>
    <mergeCell ref="A32:B32"/>
    <mergeCell ref="A34:B34"/>
    <mergeCell ref="A35:B35"/>
    <mergeCell ref="A36:B36"/>
    <mergeCell ref="A37:B37"/>
    <mergeCell ref="A40:B40"/>
    <mergeCell ref="A45:B45"/>
    <mergeCell ref="A48:B48"/>
    <mergeCell ref="A52:B52"/>
    <mergeCell ref="A53:B53"/>
    <mergeCell ref="A51:B51"/>
    <mergeCell ref="D23:D24"/>
    <mergeCell ref="E23:E24"/>
    <mergeCell ref="F23:F24"/>
    <mergeCell ref="A13:B13"/>
    <mergeCell ref="A14:B14"/>
    <mergeCell ref="A16:B16"/>
    <mergeCell ref="A17:B17"/>
    <mergeCell ref="A19:B19"/>
    <mergeCell ref="A3:B3"/>
    <mergeCell ref="A4:B4"/>
    <mergeCell ref="A5:B5"/>
    <mergeCell ref="A76:H76"/>
    <mergeCell ref="A60:D60"/>
    <mergeCell ref="A42:B42"/>
    <mergeCell ref="A30:B30"/>
    <mergeCell ref="A6:B6"/>
    <mergeCell ref="A7:B7"/>
    <mergeCell ref="A9:B9"/>
    <mergeCell ref="A10:H10"/>
    <mergeCell ref="A11:B11"/>
    <mergeCell ref="G23:G24"/>
    <mergeCell ref="A22:B22"/>
    <mergeCell ref="A23:B24"/>
    <mergeCell ref="C23:C2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2019-02-21T00:45:37Z</cp:lastPrinted>
  <dcterms:created xsi:type="dcterms:W3CDTF">2013-02-18T04:38:06Z</dcterms:created>
  <dcterms:modified xsi:type="dcterms:W3CDTF">2019-02-24T22:44:08Z</dcterms:modified>
</cp:coreProperties>
</file>